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P&amp;L" sheetId="2" state="visible" r:id="rId4"/>
    <sheet name="Assumptions" sheetId="3" state="visible" r:id="rId5"/>
    <sheet name="Labor" sheetId="4" state="visible" r:id="rId6"/>
    <sheet name="Capex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<sst xmlns="http://schemas.openxmlformats.org/spreadsheetml/2006/main" count="287" uniqueCount="172">
  <si>
    <t xml:space="preserve">806 E Ramseur Mini Golf + Bar — P&amp;L model</t>
  </si>
  <si>
    <t xml:space="preserve">How to use</t>
  </si>
  <si>
    <t xml:space="preserve">1. Edit inputs on the Assumptions sheet. Blue text = input. Yellow fill = key lever.</t>
  </si>
  <si>
    <t xml:space="preserve">2. The period table (Assumptions!D8:I35) matches the Revenue Estimates web page. 'Copy period table for Excel' on that page pastes into D8.</t>
  </si>
  <si>
    <t xml:space="preserve">3. Set gross margin per revenue line in Assumptions!B19:B23.</t>
  </si>
  <si>
    <t xml:space="preserve">4. Hourly staff per day and daypart (summer and winter) are entered on the Labor sheet at one hourly wage; players and days come from Assumptions.</t>
  </si>
  <si>
    <t xml:space="preserve">5. Black text = formula, green = link from another sheet. Don't type over black cells.</t>
  </si>
  <si>
    <t xml:space="preserve">Schedule</t>
  </si>
  <si>
    <t xml:space="preserve">Closed Mon-Tue. Weekdays = Wed-Fri, weekends = Sat-Sun. Afternoon 12-5 pm (5 hrs), evening 5-11 pm (6 hrs).</t>
  </si>
  <si>
    <t xml:space="preserve">Summer = Apr 1 - Nov 30, winter = Dec 1 - Mar 31. Default day counts use calendar 2027; holidays not removed.</t>
  </si>
  <si>
    <t xml:space="preserve">Sheets</t>
  </si>
  <si>
    <t xml:space="preserve">P&amp;L — revenue and gross margin, expenses (property interest, tax, insurance, utilities, labor, other), net profit and Simple ROI.</t>
  </si>
  <si>
    <t xml:space="preserve">Assumptions — schedule, players and spend by period, gross margins, cost and finance inputs.</t>
  </si>
  <si>
    <t xml:space="preserve">Labor — hourly staff by day and daypart vs. players, salaried management, annual total. Capex — one-time costs (your amount vs default estimate).</t>
  </si>
  <si>
    <t xml:space="preserve">Property service cost is interest only (amount financed x rate). Excludes principal, depreciation and income taxes. Planning estimates, not quotes.</t>
  </si>
  <si>
    <t xml:space="preserve">P&amp;L — annual</t>
  </si>
  <si>
    <t xml:space="preserve">Revenue and gross margin come from Assumptions (Revenue Estimates). Labor comes from the Labor sheet. Yellow cells are inputs; column C keeps the default estimate.</t>
  </si>
  <si>
    <t xml:space="preserve">Line</t>
  </si>
  <si>
    <t xml:space="preserve">Your amount</t>
  </si>
  <si>
    <t xml:space="preserve">Default estimate</t>
  </si>
  <si>
    <t xml:space="preserve">Source / note</t>
  </si>
  <si>
    <t xml:space="preserve">Property acquisition and financing (separate calculation)</t>
  </si>
  <si>
    <t xml:space="preserve">  Purchase price</t>
  </si>
  <si>
    <t xml:space="preserve">  Closing costs (~2%)</t>
  </si>
  <si>
    <t xml:space="preserve">Legal, title, recording, lender fees</t>
  </si>
  <si>
    <t xml:space="preserve">  Due diligence</t>
  </si>
  <si>
    <t xml:space="preserve">Phase I ESA, survey, inspection, zoning letter</t>
  </si>
  <si>
    <t xml:space="preserve">  Total property acquisition</t>
  </si>
  <si>
    <t xml:space="preserve">  Amount financed</t>
  </si>
  <si>
    <t xml:space="preserve">  Interest rate</t>
  </si>
  <si>
    <t xml:space="preserve">  Equity contribution (total acquisition - amount financed)</t>
  </si>
  <si>
    <t xml:space="preserve">  Property service cost (financed x rate)</t>
  </si>
  <si>
    <t xml:space="preserve">Interest only, no principal</t>
  </si>
  <si>
    <t xml:space="preserve">Revenue</t>
  </si>
  <si>
    <t xml:space="preserve">Total revenues</t>
  </si>
  <si>
    <t xml:space="preserve">From Assumptions period table (Revenue Estimates tab)</t>
  </si>
  <si>
    <t xml:space="preserve">Total gross margin</t>
  </si>
  <si>
    <t xml:space="preserve">Revenue by line x gross margin % on Assumptions</t>
  </si>
  <si>
    <t xml:space="preserve">Gross margin %</t>
  </si>
  <si>
    <t xml:space="preserve">Expenses</t>
  </si>
  <si>
    <t xml:space="preserve">  Property service cost</t>
  </si>
  <si>
    <t xml:space="preserve">From property calculation above</t>
  </si>
  <si>
    <t xml:space="preserve">  Property tax</t>
  </si>
  <si>
    <t xml:space="preserve">Durham County 57.92c + City 43.71c per $100 on $1.8M</t>
  </si>
  <si>
    <t xml:space="preserve">  Insurance</t>
  </si>
  <si>
    <t xml:space="preserve">  Utilities</t>
  </si>
  <si>
    <t xml:space="preserve">  Labor</t>
  </si>
  <si>
    <t xml:space="preserve">From Labor sheet (salaried + hourly, loaded)</t>
  </si>
  <si>
    <t xml:space="preserve">  Accounting software &amp; legal</t>
  </si>
  <si>
    <t xml:space="preserve">  Building and course maintenance</t>
  </si>
  <si>
    <t xml:space="preserve">  Trash &amp; maintenance</t>
  </si>
  <si>
    <t xml:space="preserve">  Misc</t>
  </si>
  <si>
    <t xml:space="preserve">Total expenses</t>
  </si>
  <si>
    <t xml:space="preserve">Net profit</t>
  </si>
  <si>
    <t xml:space="preserve">Simple ROI</t>
  </si>
  <si>
    <t xml:space="preserve">Equity contribution</t>
  </si>
  <si>
    <t xml:space="preserve">Initial capex</t>
  </si>
  <si>
    <t xml:space="preserve">Capex sheet total</t>
  </si>
  <si>
    <t xml:space="preserve">Total invested</t>
  </si>
  <si>
    <t xml:space="preserve">Assumptions</t>
  </si>
  <si>
    <t xml:space="preserve">Golf price per round</t>
  </si>
  <si>
    <t xml:space="preserve">One price for all periods</t>
  </si>
  <si>
    <t xml:space="preserve">Private events per year</t>
  </si>
  <si>
    <t xml:space="preserve">Birthdays, buyouts</t>
  </si>
  <si>
    <t xml:space="preserve">Average event package</t>
  </si>
  <si>
    <t xml:space="preserve">Dollars per event</t>
  </si>
  <si>
    <t xml:space="preserve">Season</t>
  </si>
  <si>
    <t xml:space="preserve">Day</t>
  </si>
  <si>
    <t xml:space="preserve">Daypart</t>
  </si>
  <si>
    <t xml:space="preserve">Days / yr</t>
  </si>
  <si>
    <t xml:space="preserve">Hours / daypart</t>
  </si>
  <si>
    <t xml:space="preserve">Players / day</t>
  </si>
  <si>
    <t xml:space="preserve">Food $ / player</t>
  </si>
  <si>
    <t xml:space="preserve">Ice cream $ / player</t>
  </si>
  <si>
    <t xml:space="preserve">Bar $ / player</t>
  </si>
  <si>
    <t xml:space="preserve">Rounds / yr</t>
  </si>
  <si>
    <t xml:space="preserve">Revenue / yr</t>
  </si>
  <si>
    <t xml:space="preserve">Summer</t>
  </si>
  <si>
    <t xml:space="preserve">Monday</t>
  </si>
  <si>
    <t xml:space="preserve">Afternoon 12-5 pm</t>
  </si>
  <si>
    <t xml:space="preserve">Evening 5-11 pm</t>
  </si>
  <si>
    <t xml:space="preserve">Tuesday</t>
  </si>
  <si>
    <t xml:space="preserve">Wednesday</t>
  </si>
  <si>
    <t xml:space="preserve">Thursday</t>
  </si>
  <si>
    <t xml:space="preserve">Friday</t>
  </si>
  <si>
    <t xml:space="preserve">Saturday</t>
  </si>
  <si>
    <t xml:space="preserve">Sunday</t>
  </si>
  <si>
    <t xml:space="preserve">Winter</t>
  </si>
  <si>
    <t xml:space="preserve">Total</t>
  </si>
  <si>
    <t xml:space="preserve">Days = count of that weekday in each season, calendar 2027. Mon-Tue default to 0 players (closed). Players are per daypart per day.</t>
  </si>
  <si>
    <t xml:space="preserve">Revenue line</t>
  </si>
  <si>
    <t xml:space="preserve">Gross margin</t>
  </si>
  <si>
    <t xml:space="preserve">Note</t>
  </si>
  <si>
    <t xml:space="preserve">Golf</t>
  </si>
  <si>
    <t xml:space="preserve">Course upkeep sits in fixed costs; Puttshack cites ~95% on mini golf</t>
  </si>
  <si>
    <t xml:space="preserve">Food</t>
  </si>
  <si>
    <t xml:space="preserve">Food trucks keep their sales; 15% = our commission. Use ~65% if we run food ourselves</t>
  </si>
  <si>
    <t xml:space="preserve">Ice cream</t>
  </si>
  <si>
    <t xml:space="preserve">~30% product cost</t>
  </si>
  <si>
    <t xml:space="preserve">Bar</t>
  </si>
  <si>
    <t xml:space="preserve">~24% pour cost</t>
  </si>
  <si>
    <t xml:space="preserve">Private events</t>
  </si>
  <si>
    <t xml:space="preserve">Food + drink in packages</t>
  </si>
  <si>
    <t xml:space="preserve">Cost and finance input</t>
  </si>
  <si>
    <t xml:space="preserve">Value</t>
  </si>
  <si>
    <t xml:space="preserve">Unit / note</t>
  </si>
  <si>
    <t xml:space="preserve">Capex contingency</t>
  </si>
  <si>
    <t xml:space="preserve">% of non-acquisition capex</t>
  </si>
  <si>
    <t xml:space="preserve">Hourly payroll burden</t>
  </si>
  <si>
    <t xml:space="preserve">FICA + unemployment</t>
  </si>
  <si>
    <t xml:space="preserve">Salaried burden incl. benefits</t>
  </si>
  <si>
    <t xml:space="preserve">FICA + unemployment + health</t>
  </si>
  <si>
    <t xml:space="preserve">Labor</t>
  </si>
  <si>
    <t xml:space="preserve">GM or Assistant GM is always on premises (salaried, below). Enter hourly staff per day and daypart in columns G and J. Players come from the Assumptions period table.</t>
  </si>
  <si>
    <t xml:space="preserve">Hourly wage, all hourly staff</t>
  </si>
  <si>
    <t xml:space="preserve">Hours</t>
  </si>
  <si>
    <t xml:space="preserve">Summer days</t>
  </si>
  <si>
    <t xml:space="preserve">Summer players / daypart</t>
  </si>
  <si>
    <t xml:space="preserve">Summer players / hr</t>
  </si>
  <si>
    <t xml:space="preserve">Summer hourly staff</t>
  </si>
  <si>
    <t xml:space="preserve">Winter days</t>
  </si>
  <si>
    <t xml:space="preserve">Winter players / daypart</t>
  </si>
  <si>
    <t xml:space="preserve">Winter hourly staff</t>
  </si>
  <si>
    <t xml:space="preserve">Summer staff hrs</t>
  </si>
  <si>
    <t xml:space="preserve">Winter staff hrs</t>
  </si>
  <si>
    <t xml:space="preserve">Annual wages</t>
  </si>
  <si>
    <t xml:space="preserve">Annual labor</t>
  </si>
  <si>
    <t xml:space="preserve">Annual</t>
  </si>
  <si>
    <t xml:space="preserve">General Manager</t>
  </si>
  <si>
    <t xml:space="preserve">Recommended band $65k-$75k + up to 10% bonus</t>
  </si>
  <si>
    <t xml:space="preserve">Assistant GM / Bar Manager</t>
  </si>
  <si>
    <t xml:space="preserve">Durham bar manager postings ~$38k-$67k</t>
  </si>
  <si>
    <t xml:space="preserve">GM performance bonus (target)</t>
  </si>
  <si>
    <t xml:space="preserve">Taxes + health benefits on salaries</t>
  </si>
  <si>
    <t xml:space="preserve">Salaried total</t>
  </si>
  <si>
    <t xml:space="preserve">Hourly staff wages</t>
  </si>
  <si>
    <t xml:space="preserve">Hourly payroll taxes</t>
  </si>
  <si>
    <t xml:space="preserve">Hourly staff total</t>
  </si>
  <si>
    <t xml:space="preserve">Annual total labor</t>
  </si>
  <si>
    <t xml:space="preserve">Initial capex (excludes the property purchase; see P&amp;L)</t>
  </si>
  <si>
    <t xml:space="preserve">Enter your amount in column C. Column D keeps the default estimate for reference.</t>
  </si>
  <si>
    <t xml:space="preserve">Category</t>
  </si>
  <si>
    <t xml:space="preserve">Item</t>
  </si>
  <si>
    <t xml:space="preserve">Basis</t>
  </si>
  <si>
    <t xml:space="preserve">Soft costs</t>
  </si>
  <si>
    <t xml:space="preserve">Architecture, engineering, permit fees</t>
  </si>
  <si>
    <t xml:space="preserve">Owner estimate</t>
  </si>
  <si>
    <t xml:space="preserve">Building</t>
  </si>
  <si>
    <t xml:space="preserve">Building upfit: change-of-use code work, sprinklers, egress, restrooms</t>
  </si>
  <si>
    <t xml:space="preserve">Owner estimate; see Issues</t>
  </si>
  <si>
    <t xml:space="preserve">Course</t>
  </si>
  <si>
    <t xml:space="preserve">9 covered holes inside building</t>
  </si>
  <si>
    <t xml:space="preserve">9 outdoor holes in yard</t>
  </si>
  <si>
    <t xml:space="preserve">Outdoor site work, drainage, lighting</t>
  </si>
  <si>
    <t xml:space="preserve">Bar + food</t>
  </si>
  <si>
    <t xml:space="preserve">Bar build-out: bar, coolers, draft, ice machine, POS</t>
  </si>
  <si>
    <t xml:space="preserve">Estimate</t>
  </si>
  <si>
    <t xml:space="preserve">Ice cream stand: dipping cabinet, freezers, window, sink</t>
  </si>
  <si>
    <t xml:space="preserve">Food truck court: power pedestals, pad, grease/trash area</t>
  </si>
  <si>
    <t xml:space="preserve">Security</t>
  </si>
  <si>
    <t xml:space="preserve">Perimeter security: fence, gates, cameras</t>
  </si>
  <si>
    <t xml:space="preserve">Owner estimate; fence options below</t>
  </si>
  <si>
    <t xml:space="preserve">Site</t>
  </si>
  <si>
    <t xml:space="preserve">Signage and branding</t>
  </si>
  <si>
    <t xml:space="preserve">Patio and outdoor equipment</t>
  </si>
  <si>
    <t xml:space="preserve">Equipment</t>
  </si>
  <si>
    <t xml:space="preserve">Putters, balls, bar smallwares</t>
  </si>
  <si>
    <t xml:space="preserve">Opening</t>
  </si>
  <si>
    <t xml:space="preserve">Pre-opening: hiring, training, launch marketing, ABC permits</t>
  </si>
  <si>
    <t xml:space="preserve">Subtotal: build-out and opening</t>
  </si>
  <si>
    <t xml:space="preserve">Contingency (% on Assumptions)</t>
  </si>
  <si>
    <t xml:space="preserve">Total initial capex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</si>
</sst>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#,##0;&quot;($&quot;#,##0\);\-"/>
    <numFmt numFmtId="166" formatCode="0.00%"/>
    <numFmt numFmtId="167" formatCode="0.0%;\(0.0%\);\-"/>
    <numFmt numFmtId="168" formatCode="\$#,##0.00;&quot;($&quot;#,##0.00\);\-"/>
    <numFmt numFmtId="169" formatCode="#,##0;\(#,##0\);\-"/>
    <numFmt numFmtId="170" formatCode="0.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8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B7448"/>
        <bgColor rgb="FF008080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2B7448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/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3"/>
    </row>
    <row r="14" customFormat="false" ht="15" hidden="false" customHeight="false" outlineLevel="0" collapsed="false">
      <c r="A14" s="2" t="s">
        <v>10</v>
      </c>
    </row>
    <row r="15" customFormat="false" ht="15" hidden="false" customHeight="false" outlineLevel="0" collapsed="false">
      <c r="A15" s="3" t="s">
        <v>11</v>
      </c>
    </row>
    <row r="16" customFormat="false" ht="15" hidden="false" customHeight="false" outlineLevel="0" collapsed="false">
      <c r="A16" s="3" t="s">
        <v>12</v>
      </c>
    </row>
    <row r="17" customFormat="false" ht="15" hidden="false" customHeight="false" outlineLevel="0" collapsed="false">
      <c r="A17" s="3" t="s">
        <v>13</v>
      </c>
    </row>
    <row r="18" customFormat="false" ht="15" hidden="false" customHeight="false" outlineLevel="0" collapsed="false">
      <c r="A18" s="3"/>
    </row>
    <row r="19" customFormat="false" ht="15" hidden="false" customHeight="false" outlineLevel="0" collapsed="false">
      <c r="A19" s="3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3" min="2" style="0" width="16"/>
    <col collapsed="false" customWidth="true" hidden="false" outlineLevel="0" max="4" min="4" style="0" width="60"/>
  </cols>
  <sheetData>
    <row r="1" customFormat="false" ht="17.35" hidden="false" customHeight="false" outlineLevel="0" collapsed="false">
      <c r="A1" s="1" t="s">
        <v>15</v>
      </c>
    </row>
    <row r="2" customFormat="false" ht="15" hidden="false" customHeight="false" outlineLevel="0" collapsed="false">
      <c r="A2" s="3" t="s">
        <v>16</v>
      </c>
    </row>
    <row r="4" customFormat="false" ht="26.85" hidden="false" customHeight="false" outlineLevel="0" collapsed="false">
      <c r="A4" s="4" t="s">
        <v>17</v>
      </c>
      <c r="B4" s="5" t="s">
        <v>18</v>
      </c>
      <c r="C4" s="5" t="s">
        <v>19</v>
      </c>
      <c r="D4" s="5" t="s">
        <v>20</v>
      </c>
    </row>
    <row r="5" customFormat="false" ht="15" hidden="false" customHeight="false" outlineLevel="0" collapsed="false">
      <c r="A5" s="2" t="s">
        <v>21</v>
      </c>
    </row>
    <row r="6" customFormat="false" ht="15" hidden="false" customHeight="false" outlineLevel="0" collapsed="false">
      <c r="A6" s="3" t="s">
        <v>22</v>
      </c>
      <c r="B6" s="6" t="n">
        <v>1800000</v>
      </c>
      <c r="C6" s="7" t="n">
        <v>1800000</v>
      </c>
    </row>
    <row r="7" customFormat="false" ht="15" hidden="false" customHeight="false" outlineLevel="0" collapsed="false">
      <c r="A7" s="3" t="s">
        <v>23</v>
      </c>
      <c r="B7" s="6" t="n">
        <v>36000</v>
      </c>
      <c r="C7" s="7" t="n">
        <v>36000</v>
      </c>
      <c r="D7" s="3" t="s">
        <v>24</v>
      </c>
    </row>
    <row r="8" customFormat="false" ht="15" hidden="false" customHeight="false" outlineLevel="0" collapsed="false">
      <c r="A8" s="3" t="s">
        <v>25</v>
      </c>
      <c r="B8" s="6" t="n">
        <v>8000</v>
      </c>
      <c r="C8" s="7" t="n">
        <v>8000</v>
      </c>
      <c r="D8" s="3" t="s">
        <v>26</v>
      </c>
    </row>
    <row r="9" customFormat="false" ht="15" hidden="false" customHeight="false" outlineLevel="0" collapsed="false">
      <c r="A9" s="2" t="s">
        <v>27</v>
      </c>
      <c r="B9" s="8" t="n">
        <f aca="false">$B$6+$B$7+$B$8</f>
        <v>1844000</v>
      </c>
      <c r="C9" s="7" t="n">
        <v>1844000</v>
      </c>
    </row>
    <row r="10" customFormat="false" ht="15" hidden="false" customHeight="false" outlineLevel="0" collapsed="false">
      <c r="A10" s="3" t="s">
        <v>28</v>
      </c>
      <c r="B10" s="6" t="n">
        <v>1260000</v>
      </c>
      <c r="C10" s="7" t="n">
        <v>1260000</v>
      </c>
    </row>
    <row r="11" customFormat="false" ht="15" hidden="false" customHeight="false" outlineLevel="0" collapsed="false">
      <c r="A11" s="3" t="s">
        <v>29</v>
      </c>
      <c r="B11" s="9" t="n">
        <v>0.0725</v>
      </c>
      <c r="C11" s="10" t="n">
        <v>0.0725</v>
      </c>
    </row>
    <row r="12" customFormat="false" ht="15" hidden="false" customHeight="false" outlineLevel="0" collapsed="false">
      <c r="A12" s="3" t="s">
        <v>30</v>
      </c>
      <c r="B12" s="7" t="n">
        <f aca="false">$B$9-$B$10</f>
        <v>584000</v>
      </c>
    </row>
    <row r="13" customFormat="false" ht="15" hidden="false" customHeight="false" outlineLevel="0" collapsed="false">
      <c r="A13" s="2" t="s">
        <v>31</v>
      </c>
      <c r="B13" s="8" t="n">
        <f aca="false">$B$10*$B$11</f>
        <v>91350</v>
      </c>
      <c r="C13" s="7" t="n">
        <v>91350</v>
      </c>
      <c r="D13" s="3" t="s">
        <v>32</v>
      </c>
    </row>
    <row r="15" customFormat="false" ht="15" hidden="false" customHeight="false" outlineLevel="0" collapsed="false">
      <c r="A15" s="2" t="s">
        <v>33</v>
      </c>
    </row>
    <row r="16" customFormat="false" ht="15" hidden="false" customHeight="false" outlineLevel="0" collapsed="false">
      <c r="A16" s="2" t="s">
        <v>34</v>
      </c>
      <c r="B16" s="8" t="n">
        <f aca="false">SUM(Assumptions!$J$8:$J$35)*Assumptions!$B$3+SUMPRODUCT(Assumptions!$J$8:$J$35,Assumptions!$G$8:$G$35)+SUMPRODUCT(Assumptions!$J$8:$J$35,Assumptions!$H$8:$H$35)+SUMPRODUCT(Assumptions!$J$8:$J$35,Assumptions!$I$8:$I$35)+Assumptions!$B$4*Assumptions!$B$5</f>
        <v>766350</v>
      </c>
      <c r="D16" s="3" t="s">
        <v>35</v>
      </c>
    </row>
    <row r="17" customFormat="false" ht="15" hidden="false" customHeight="false" outlineLevel="0" collapsed="false">
      <c r="A17" s="2" t="s">
        <v>36</v>
      </c>
      <c r="B17" s="8" t="n">
        <f aca="false">SUM(Assumptions!$J$8:$J$35)*Assumptions!$B$3*Assumptions!$B$40+SUMPRODUCT(Assumptions!$J$8:$J$35,Assumptions!$G$8:$G$35)*Assumptions!$B$41+SUMPRODUCT(Assumptions!$J$8:$J$35,Assumptions!$H$8:$H$35)*Assumptions!$B$42+SUMPRODUCT(Assumptions!$J$8:$J$35,Assumptions!$I$8:$I$35)*Assumptions!$B$43+Assumptions!$B$4*Assumptions!$B$5*Assumptions!$B$44</f>
        <v>522416.5</v>
      </c>
      <c r="D17" s="3" t="s">
        <v>37</v>
      </c>
    </row>
    <row r="18" customFormat="false" ht="15" hidden="false" customHeight="false" outlineLevel="0" collapsed="false">
      <c r="A18" s="3" t="s">
        <v>38</v>
      </c>
      <c r="B18" s="11" t="n">
        <f aca="false">IF($B$16=0,0,$B$17/$B$16)</f>
        <v>0.681694395511189</v>
      </c>
    </row>
    <row r="20" customFormat="false" ht="15" hidden="false" customHeight="false" outlineLevel="0" collapsed="false">
      <c r="A20" s="2" t="s">
        <v>39</v>
      </c>
    </row>
    <row r="21" customFormat="false" ht="15" hidden="false" customHeight="false" outlineLevel="0" collapsed="false">
      <c r="A21" s="3" t="s">
        <v>40</v>
      </c>
      <c r="B21" s="7" t="n">
        <f aca="false">$B$13</f>
        <v>91350</v>
      </c>
      <c r="D21" s="3" t="s">
        <v>41</v>
      </c>
    </row>
    <row r="22" customFormat="false" ht="15" hidden="false" customHeight="false" outlineLevel="0" collapsed="false">
      <c r="A22" s="3" t="s">
        <v>42</v>
      </c>
      <c r="B22" s="6" t="n">
        <v>18293</v>
      </c>
      <c r="C22" s="7" t="n">
        <v>18293</v>
      </c>
      <c r="D22" s="3" t="s">
        <v>43</v>
      </c>
    </row>
    <row r="23" customFormat="false" ht="15" hidden="false" customHeight="false" outlineLevel="0" collapsed="false">
      <c r="A23" s="3" t="s">
        <v>44</v>
      </c>
      <c r="B23" s="6" t="n">
        <v>40000</v>
      </c>
      <c r="C23" s="7" t="n">
        <v>40000</v>
      </c>
    </row>
    <row r="24" customFormat="false" ht="15" hidden="false" customHeight="false" outlineLevel="0" collapsed="false">
      <c r="A24" s="3" t="s">
        <v>45</v>
      </c>
      <c r="B24" s="6" t="n">
        <v>36000</v>
      </c>
      <c r="C24" s="7" t="n">
        <v>36000</v>
      </c>
    </row>
    <row r="25" customFormat="false" ht="15" hidden="false" customHeight="false" outlineLevel="0" collapsed="false">
      <c r="A25" s="3" t="s">
        <v>46</v>
      </c>
      <c r="B25" s="12" t="n">
        <f aca="false">Labor!$M$32</f>
        <v>256646</v>
      </c>
      <c r="D25" s="3" t="s">
        <v>47</v>
      </c>
    </row>
    <row r="26" customFormat="false" ht="15" hidden="false" customHeight="false" outlineLevel="0" collapsed="false">
      <c r="A26" s="3" t="s">
        <v>48</v>
      </c>
      <c r="B26" s="6" t="n">
        <v>15000</v>
      </c>
      <c r="C26" s="7" t="n">
        <v>15000</v>
      </c>
    </row>
    <row r="27" customFormat="false" ht="15" hidden="false" customHeight="false" outlineLevel="0" collapsed="false">
      <c r="A27" s="3" t="s">
        <v>49</v>
      </c>
      <c r="B27" s="6" t="n">
        <v>30000</v>
      </c>
      <c r="C27" s="7" t="n">
        <v>30000</v>
      </c>
    </row>
    <row r="28" customFormat="false" ht="15" hidden="false" customHeight="false" outlineLevel="0" collapsed="false">
      <c r="A28" s="3" t="s">
        <v>50</v>
      </c>
      <c r="B28" s="6" t="n">
        <v>15000</v>
      </c>
      <c r="C28" s="7" t="n">
        <v>15000</v>
      </c>
    </row>
    <row r="29" customFormat="false" ht="15" hidden="false" customHeight="false" outlineLevel="0" collapsed="false">
      <c r="A29" s="3" t="s">
        <v>51</v>
      </c>
      <c r="B29" s="6" t="n">
        <v>15000</v>
      </c>
      <c r="C29" s="7" t="n">
        <v>15000</v>
      </c>
    </row>
    <row r="30" customFormat="false" ht="15" hidden="false" customHeight="false" outlineLevel="0" collapsed="false">
      <c r="A30" s="2" t="s">
        <v>52</v>
      </c>
      <c r="B30" s="13" t="n">
        <f aca="false">SUM(B21:B29)</f>
        <v>517289</v>
      </c>
    </row>
    <row r="31" customFormat="false" ht="15" hidden="false" customHeight="false" outlineLevel="0" collapsed="false">
      <c r="A31" s="2" t="s">
        <v>53</v>
      </c>
      <c r="B31" s="13" t="n">
        <f aca="false">$B$17-$B$30</f>
        <v>5127.5</v>
      </c>
    </row>
    <row r="33" customFormat="false" ht="15" hidden="false" customHeight="false" outlineLevel="0" collapsed="false">
      <c r="A33" s="2" t="s">
        <v>54</v>
      </c>
    </row>
    <row r="34" customFormat="false" ht="15" hidden="false" customHeight="false" outlineLevel="0" collapsed="false">
      <c r="A34" s="3" t="s">
        <v>53</v>
      </c>
      <c r="B34" s="7" t="n">
        <f aca="false">$B$31</f>
        <v>5127.5</v>
      </c>
    </row>
    <row r="35" customFormat="false" ht="15" hidden="false" customHeight="false" outlineLevel="0" collapsed="false">
      <c r="A35" s="3" t="s">
        <v>55</v>
      </c>
      <c r="B35" s="7" t="n">
        <f aca="false">$B$12</f>
        <v>584000</v>
      </c>
    </row>
    <row r="36" customFormat="false" ht="15" hidden="false" customHeight="false" outlineLevel="0" collapsed="false">
      <c r="A36" s="3" t="s">
        <v>56</v>
      </c>
      <c r="B36" s="12" t="n">
        <f aca="false">Capex!$C$19</f>
        <v>896500</v>
      </c>
      <c r="D36" s="3" t="s">
        <v>57</v>
      </c>
    </row>
    <row r="37" customFormat="false" ht="15" hidden="false" customHeight="false" outlineLevel="0" collapsed="false">
      <c r="A37" s="2" t="s">
        <v>58</v>
      </c>
      <c r="B37" s="13" t="n">
        <f aca="false">$B$12+$B$36</f>
        <v>1480500</v>
      </c>
    </row>
    <row r="38" customFormat="false" ht="15" hidden="false" customHeight="false" outlineLevel="0" collapsed="false">
      <c r="A38" s="2" t="s">
        <v>54</v>
      </c>
      <c r="B38" s="14" t="n">
        <f aca="false">IF($B$37=0,0,$B$31/$B$37)</f>
        <v>0.00346335697399527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0"/>
    <col collapsed="false" customWidth="true" hidden="false" outlineLevel="0" max="3" min="3" style="0" width="22"/>
    <col collapsed="false" customWidth="true" hidden="false" outlineLevel="0" max="7" min="4" style="0" width="11"/>
    <col collapsed="false" customWidth="true" hidden="false" outlineLevel="0" max="8" min="8" style="0" width="12"/>
    <col collapsed="false" customWidth="true" hidden="false" outlineLevel="0" max="9" min="9" style="0" width="11"/>
    <col collapsed="false" customWidth="true" hidden="false" outlineLevel="0" max="10" min="10" style="0" width="12"/>
    <col collapsed="false" customWidth="true" hidden="false" outlineLevel="0" max="11" min="11" style="0" width="14"/>
  </cols>
  <sheetData>
    <row r="1" customFormat="false" ht="17.35" hidden="false" customHeight="false" outlineLevel="0" collapsed="false">
      <c r="A1" s="1" t="s">
        <v>59</v>
      </c>
    </row>
    <row r="3" customFormat="false" ht="15" hidden="false" customHeight="false" outlineLevel="0" collapsed="false">
      <c r="A3" s="3" t="s">
        <v>60</v>
      </c>
      <c r="B3" s="15" t="n">
        <v>12</v>
      </c>
      <c r="C3" s="3" t="s">
        <v>61</v>
      </c>
    </row>
    <row r="4" customFormat="false" ht="15" hidden="false" customHeight="false" outlineLevel="0" collapsed="false">
      <c r="A4" s="3" t="s">
        <v>62</v>
      </c>
      <c r="B4" s="16" t="n">
        <v>20</v>
      </c>
      <c r="C4" s="3" t="s">
        <v>63</v>
      </c>
    </row>
    <row r="5" customFormat="false" ht="15" hidden="false" customHeight="false" outlineLevel="0" collapsed="false">
      <c r="A5" s="3" t="s">
        <v>64</v>
      </c>
      <c r="B5" s="17" t="n">
        <v>500</v>
      </c>
      <c r="C5" s="3" t="s">
        <v>65</v>
      </c>
    </row>
    <row r="7" customFormat="false" ht="26.85" hidden="false" customHeight="false" outlineLevel="0" collapsed="false">
      <c r="A7" s="4" t="s">
        <v>66</v>
      </c>
      <c r="B7" s="5" t="s">
        <v>67</v>
      </c>
      <c r="C7" s="5" t="s">
        <v>68</v>
      </c>
      <c r="D7" s="5" t="s">
        <v>69</v>
      </c>
      <c r="E7" s="5" t="s">
        <v>70</v>
      </c>
      <c r="F7" s="5" t="s">
        <v>71</v>
      </c>
      <c r="G7" s="5" t="s">
        <v>72</v>
      </c>
      <c r="H7" s="5" t="s">
        <v>73</v>
      </c>
      <c r="I7" s="5" t="s">
        <v>74</v>
      </c>
      <c r="J7" s="5" t="s">
        <v>75</v>
      </c>
      <c r="K7" s="5" t="s">
        <v>76</v>
      </c>
    </row>
    <row r="8" customFormat="false" ht="15" hidden="false" customHeight="false" outlineLevel="0" collapsed="false">
      <c r="A8" s="3" t="s">
        <v>77</v>
      </c>
      <c r="B8" s="3" t="s">
        <v>78</v>
      </c>
      <c r="C8" s="3" t="s">
        <v>79</v>
      </c>
      <c r="D8" s="16" t="n">
        <v>35</v>
      </c>
      <c r="E8" s="16" t="n">
        <v>5</v>
      </c>
      <c r="F8" s="18" t="n">
        <v>0</v>
      </c>
      <c r="G8" s="19" t="n">
        <v>6</v>
      </c>
      <c r="H8" s="19" t="n">
        <v>4</v>
      </c>
      <c r="I8" s="19" t="n">
        <v>0</v>
      </c>
      <c r="J8" s="20" t="n">
        <f aca="false">D8*F8</f>
        <v>0</v>
      </c>
      <c r="K8" s="7" t="n">
        <f aca="false">J8*(Assumptions!$B$3+G8+H8+I8)</f>
        <v>0</v>
      </c>
    </row>
    <row r="9" customFormat="false" ht="15" hidden="false" customHeight="false" outlineLevel="0" collapsed="false">
      <c r="A9" s="3" t="s">
        <v>77</v>
      </c>
      <c r="B9" s="3" t="s">
        <v>78</v>
      </c>
      <c r="C9" s="3" t="s">
        <v>80</v>
      </c>
      <c r="D9" s="16" t="n">
        <v>35</v>
      </c>
      <c r="E9" s="16" t="n">
        <v>6</v>
      </c>
      <c r="F9" s="18" t="n">
        <v>0</v>
      </c>
      <c r="G9" s="19" t="n">
        <v>8</v>
      </c>
      <c r="H9" s="19" t="n">
        <v>1</v>
      </c>
      <c r="I9" s="19" t="n">
        <v>5</v>
      </c>
      <c r="J9" s="20" t="n">
        <f aca="false">D9*F9</f>
        <v>0</v>
      </c>
      <c r="K9" s="7" t="n">
        <f aca="false">J9*(Assumptions!$B$3+G9+H9+I9)</f>
        <v>0</v>
      </c>
    </row>
    <row r="10" customFormat="false" ht="15" hidden="false" customHeight="false" outlineLevel="0" collapsed="false">
      <c r="A10" s="3" t="s">
        <v>77</v>
      </c>
      <c r="B10" s="3" t="s">
        <v>81</v>
      </c>
      <c r="C10" s="3" t="s">
        <v>79</v>
      </c>
      <c r="D10" s="16" t="n">
        <v>35</v>
      </c>
      <c r="E10" s="16" t="n">
        <v>5</v>
      </c>
      <c r="F10" s="18" t="n">
        <v>0</v>
      </c>
      <c r="G10" s="19" t="n">
        <v>6</v>
      </c>
      <c r="H10" s="19" t="n">
        <v>4</v>
      </c>
      <c r="I10" s="19" t="n">
        <v>0</v>
      </c>
      <c r="J10" s="20" t="n">
        <f aca="false">D10*F10</f>
        <v>0</v>
      </c>
      <c r="K10" s="7" t="n">
        <f aca="false">J10*(Assumptions!$B$3+G10+H10+I10)</f>
        <v>0</v>
      </c>
    </row>
    <row r="11" customFormat="false" ht="15" hidden="false" customHeight="false" outlineLevel="0" collapsed="false">
      <c r="A11" s="3" t="s">
        <v>77</v>
      </c>
      <c r="B11" s="3" t="s">
        <v>81</v>
      </c>
      <c r="C11" s="3" t="s">
        <v>80</v>
      </c>
      <c r="D11" s="16" t="n">
        <v>35</v>
      </c>
      <c r="E11" s="16" t="n">
        <v>6</v>
      </c>
      <c r="F11" s="18" t="n">
        <v>0</v>
      </c>
      <c r="G11" s="19" t="n">
        <v>8</v>
      </c>
      <c r="H11" s="19" t="n">
        <v>1</v>
      </c>
      <c r="I11" s="19" t="n">
        <v>5</v>
      </c>
      <c r="J11" s="20" t="n">
        <f aca="false">D11*F11</f>
        <v>0</v>
      </c>
      <c r="K11" s="7" t="n">
        <f aca="false">J11*(Assumptions!$B$3+G11+H11+I11)</f>
        <v>0</v>
      </c>
    </row>
    <row r="12" customFormat="false" ht="15" hidden="false" customHeight="false" outlineLevel="0" collapsed="false">
      <c r="A12" s="3" t="s">
        <v>77</v>
      </c>
      <c r="B12" s="3" t="s">
        <v>82</v>
      </c>
      <c r="C12" s="3" t="s">
        <v>79</v>
      </c>
      <c r="D12" s="16" t="n">
        <v>34</v>
      </c>
      <c r="E12" s="16" t="n">
        <v>5</v>
      </c>
      <c r="F12" s="18" t="n">
        <v>30</v>
      </c>
      <c r="G12" s="19" t="n">
        <v>6</v>
      </c>
      <c r="H12" s="19" t="n">
        <v>4</v>
      </c>
      <c r="I12" s="19" t="n">
        <v>0</v>
      </c>
      <c r="J12" s="20" t="n">
        <f aca="false">D12*F12</f>
        <v>1020</v>
      </c>
      <c r="K12" s="7" t="n">
        <f aca="false">J12*(Assumptions!$B$3+G12+H12+I12)</f>
        <v>22440</v>
      </c>
    </row>
    <row r="13" customFormat="false" ht="15" hidden="false" customHeight="false" outlineLevel="0" collapsed="false">
      <c r="A13" s="3" t="s">
        <v>77</v>
      </c>
      <c r="B13" s="3" t="s">
        <v>82</v>
      </c>
      <c r="C13" s="3" t="s">
        <v>80</v>
      </c>
      <c r="D13" s="16" t="n">
        <v>34</v>
      </c>
      <c r="E13" s="16" t="n">
        <v>6</v>
      </c>
      <c r="F13" s="18" t="n">
        <v>60</v>
      </c>
      <c r="G13" s="19" t="n">
        <v>8</v>
      </c>
      <c r="H13" s="19" t="n">
        <v>1</v>
      </c>
      <c r="I13" s="19" t="n">
        <v>5</v>
      </c>
      <c r="J13" s="20" t="n">
        <f aca="false">D13*F13</f>
        <v>2040</v>
      </c>
      <c r="K13" s="7" t="n">
        <f aca="false">J13*(Assumptions!$B$3+G13+H13+I13)</f>
        <v>53040</v>
      </c>
    </row>
    <row r="14" customFormat="false" ht="15" hidden="false" customHeight="false" outlineLevel="0" collapsed="false">
      <c r="A14" s="3" t="s">
        <v>77</v>
      </c>
      <c r="B14" s="3" t="s">
        <v>83</v>
      </c>
      <c r="C14" s="3" t="s">
        <v>79</v>
      </c>
      <c r="D14" s="16" t="n">
        <v>35</v>
      </c>
      <c r="E14" s="16" t="n">
        <v>5</v>
      </c>
      <c r="F14" s="18" t="n">
        <v>30</v>
      </c>
      <c r="G14" s="19" t="n">
        <v>6</v>
      </c>
      <c r="H14" s="19" t="n">
        <v>4</v>
      </c>
      <c r="I14" s="19" t="n">
        <v>0</v>
      </c>
      <c r="J14" s="20" t="n">
        <f aca="false">D14*F14</f>
        <v>1050</v>
      </c>
      <c r="K14" s="7" t="n">
        <f aca="false">J14*(Assumptions!$B$3+G14+H14+I14)</f>
        <v>23100</v>
      </c>
    </row>
    <row r="15" customFormat="false" ht="15" hidden="false" customHeight="false" outlineLevel="0" collapsed="false">
      <c r="A15" s="3" t="s">
        <v>77</v>
      </c>
      <c r="B15" s="3" t="s">
        <v>83</v>
      </c>
      <c r="C15" s="3" t="s">
        <v>80</v>
      </c>
      <c r="D15" s="16" t="n">
        <v>35</v>
      </c>
      <c r="E15" s="16" t="n">
        <v>6</v>
      </c>
      <c r="F15" s="18" t="n">
        <v>60</v>
      </c>
      <c r="G15" s="19" t="n">
        <v>8</v>
      </c>
      <c r="H15" s="19" t="n">
        <v>1</v>
      </c>
      <c r="I15" s="19" t="n">
        <v>5</v>
      </c>
      <c r="J15" s="20" t="n">
        <f aca="false">D15*F15</f>
        <v>2100</v>
      </c>
      <c r="K15" s="7" t="n">
        <f aca="false">J15*(Assumptions!$B$3+G15+H15+I15)</f>
        <v>54600</v>
      </c>
    </row>
    <row r="16" customFormat="false" ht="15" hidden="false" customHeight="false" outlineLevel="0" collapsed="false">
      <c r="A16" s="3" t="s">
        <v>77</v>
      </c>
      <c r="B16" s="3" t="s">
        <v>84</v>
      </c>
      <c r="C16" s="3" t="s">
        <v>79</v>
      </c>
      <c r="D16" s="16" t="n">
        <v>35</v>
      </c>
      <c r="E16" s="16" t="n">
        <v>5</v>
      </c>
      <c r="F16" s="18" t="n">
        <v>30</v>
      </c>
      <c r="G16" s="19" t="n">
        <v>6</v>
      </c>
      <c r="H16" s="19" t="n">
        <v>4</v>
      </c>
      <c r="I16" s="19" t="n">
        <v>0</v>
      </c>
      <c r="J16" s="20" t="n">
        <f aca="false">D16*F16</f>
        <v>1050</v>
      </c>
      <c r="K16" s="7" t="n">
        <f aca="false">J16*(Assumptions!$B$3+G16+H16+I16)</f>
        <v>23100</v>
      </c>
    </row>
    <row r="17" customFormat="false" ht="15" hidden="false" customHeight="false" outlineLevel="0" collapsed="false">
      <c r="A17" s="3" t="s">
        <v>77</v>
      </c>
      <c r="B17" s="3" t="s">
        <v>84</v>
      </c>
      <c r="C17" s="3" t="s">
        <v>80</v>
      </c>
      <c r="D17" s="16" t="n">
        <v>35</v>
      </c>
      <c r="E17" s="16" t="n">
        <v>6</v>
      </c>
      <c r="F17" s="18" t="n">
        <v>60</v>
      </c>
      <c r="G17" s="19" t="n">
        <v>8</v>
      </c>
      <c r="H17" s="19" t="n">
        <v>1</v>
      </c>
      <c r="I17" s="19" t="n">
        <v>5</v>
      </c>
      <c r="J17" s="20" t="n">
        <f aca="false">D17*F17</f>
        <v>2100</v>
      </c>
      <c r="K17" s="7" t="n">
        <f aca="false">J17*(Assumptions!$B$3+G17+H17+I17)</f>
        <v>54600</v>
      </c>
    </row>
    <row r="18" customFormat="false" ht="15" hidden="false" customHeight="false" outlineLevel="0" collapsed="false">
      <c r="A18" s="3" t="s">
        <v>77</v>
      </c>
      <c r="B18" s="3" t="s">
        <v>85</v>
      </c>
      <c r="C18" s="3" t="s">
        <v>79</v>
      </c>
      <c r="D18" s="16" t="n">
        <v>35</v>
      </c>
      <c r="E18" s="16" t="n">
        <v>5</v>
      </c>
      <c r="F18" s="18" t="n">
        <v>80</v>
      </c>
      <c r="G18" s="19" t="n">
        <v>6</v>
      </c>
      <c r="H18" s="19" t="n">
        <v>4</v>
      </c>
      <c r="I18" s="19" t="n">
        <v>5</v>
      </c>
      <c r="J18" s="20" t="n">
        <f aca="false">D18*F18</f>
        <v>2800</v>
      </c>
      <c r="K18" s="7" t="n">
        <f aca="false">J18*(Assumptions!$B$3+G18+H18+I18)</f>
        <v>75600</v>
      </c>
    </row>
    <row r="19" customFormat="false" ht="15" hidden="false" customHeight="false" outlineLevel="0" collapsed="false">
      <c r="A19" s="3" t="s">
        <v>77</v>
      </c>
      <c r="B19" s="3" t="s">
        <v>85</v>
      </c>
      <c r="C19" s="3" t="s">
        <v>80</v>
      </c>
      <c r="D19" s="16" t="n">
        <v>35</v>
      </c>
      <c r="E19" s="16" t="n">
        <v>6</v>
      </c>
      <c r="F19" s="18" t="n">
        <v>100</v>
      </c>
      <c r="G19" s="19" t="n">
        <v>8</v>
      </c>
      <c r="H19" s="19" t="n">
        <v>1</v>
      </c>
      <c r="I19" s="19" t="n">
        <v>16</v>
      </c>
      <c r="J19" s="20" t="n">
        <f aca="false">D19*F19</f>
        <v>3500</v>
      </c>
      <c r="K19" s="7" t="n">
        <f aca="false">J19*(Assumptions!$B$3+G19+H19+I19)</f>
        <v>129500</v>
      </c>
    </row>
    <row r="20" customFormat="false" ht="15" hidden="false" customHeight="false" outlineLevel="0" collapsed="false">
      <c r="A20" s="3" t="s">
        <v>77</v>
      </c>
      <c r="B20" s="3" t="s">
        <v>86</v>
      </c>
      <c r="C20" s="3" t="s">
        <v>79</v>
      </c>
      <c r="D20" s="16" t="n">
        <v>35</v>
      </c>
      <c r="E20" s="16" t="n">
        <v>5</v>
      </c>
      <c r="F20" s="18" t="n">
        <v>80</v>
      </c>
      <c r="G20" s="19" t="n">
        <v>6</v>
      </c>
      <c r="H20" s="19" t="n">
        <v>4</v>
      </c>
      <c r="I20" s="19" t="n">
        <v>5</v>
      </c>
      <c r="J20" s="20" t="n">
        <f aca="false">D20*F20</f>
        <v>2800</v>
      </c>
      <c r="K20" s="7" t="n">
        <f aca="false">J20*(Assumptions!$B$3+G20+H20+I20)</f>
        <v>75600</v>
      </c>
    </row>
    <row r="21" customFormat="false" ht="15" hidden="false" customHeight="false" outlineLevel="0" collapsed="false">
      <c r="A21" s="3" t="s">
        <v>77</v>
      </c>
      <c r="B21" s="3" t="s">
        <v>86</v>
      </c>
      <c r="C21" s="3" t="s">
        <v>80</v>
      </c>
      <c r="D21" s="16" t="n">
        <v>35</v>
      </c>
      <c r="E21" s="16" t="n">
        <v>6</v>
      </c>
      <c r="F21" s="18" t="n">
        <v>100</v>
      </c>
      <c r="G21" s="19" t="n">
        <v>8</v>
      </c>
      <c r="H21" s="19" t="n">
        <v>1</v>
      </c>
      <c r="I21" s="19" t="n">
        <v>16</v>
      </c>
      <c r="J21" s="20" t="n">
        <f aca="false">D21*F21</f>
        <v>3500</v>
      </c>
      <c r="K21" s="7" t="n">
        <f aca="false">J21*(Assumptions!$B$3+G21+H21+I21)</f>
        <v>129500</v>
      </c>
    </row>
    <row r="22" customFormat="false" ht="15" hidden="false" customHeight="false" outlineLevel="0" collapsed="false">
      <c r="A22" s="3" t="s">
        <v>87</v>
      </c>
      <c r="B22" s="3" t="s">
        <v>78</v>
      </c>
      <c r="C22" s="3" t="s">
        <v>79</v>
      </c>
      <c r="D22" s="16" t="n">
        <v>17</v>
      </c>
      <c r="E22" s="16" t="n">
        <v>5</v>
      </c>
      <c r="F22" s="18" t="n">
        <v>0</v>
      </c>
      <c r="G22" s="19" t="n">
        <v>6</v>
      </c>
      <c r="H22" s="19" t="n">
        <v>0</v>
      </c>
      <c r="I22" s="19" t="n">
        <v>0</v>
      </c>
      <c r="J22" s="20" t="n">
        <f aca="false">D22*F22</f>
        <v>0</v>
      </c>
      <c r="K22" s="7" t="n">
        <f aca="false">J22*(Assumptions!$B$3+G22+H22+I22)</f>
        <v>0</v>
      </c>
    </row>
    <row r="23" customFormat="false" ht="15" hidden="false" customHeight="false" outlineLevel="0" collapsed="false">
      <c r="A23" s="3" t="s">
        <v>87</v>
      </c>
      <c r="B23" s="3" t="s">
        <v>78</v>
      </c>
      <c r="C23" s="3" t="s">
        <v>80</v>
      </c>
      <c r="D23" s="16" t="n">
        <v>17</v>
      </c>
      <c r="E23" s="16" t="n">
        <v>6</v>
      </c>
      <c r="F23" s="18" t="n">
        <v>0</v>
      </c>
      <c r="G23" s="19" t="n">
        <v>8</v>
      </c>
      <c r="H23" s="19" t="n">
        <v>0</v>
      </c>
      <c r="I23" s="19" t="n">
        <v>5</v>
      </c>
      <c r="J23" s="20" t="n">
        <f aca="false">D23*F23</f>
        <v>0</v>
      </c>
      <c r="K23" s="7" t="n">
        <f aca="false">J23*(Assumptions!$B$3+G23+H23+I23)</f>
        <v>0</v>
      </c>
    </row>
    <row r="24" customFormat="false" ht="15" hidden="false" customHeight="false" outlineLevel="0" collapsed="false">
      <c r="A24" s="3" t="s">
        <v>87</v>
      </c>
      <c r="B24" s="3" t="s">
        <v>81</v>
      </c>
      <c r="C24" s="3" t="s">
        <v>79</v>
      </c>
      <c r="D24" s="16" t="n">
        <v>17</v>
      </c>
      <c r="E24" s="16" t="n">
        <v>5</v>
      </c>
      <c r="F24" s="18" t="n">
        <v>0</v>
      </c>
      <c r="G24" s="19" t="n">
        <v>6</v>
      </c>
      <c r="H24" s="19" t="n">
        <v>0</v>
      </c>
      <c r="I24" s="19" t="n">
        <v>0</v>
      </c>
      <c r="J24" s="20" t="n">
        <f aca="false">D24*F24</f>
        <v>0</v>
      </c>
      <c r="K24" s="7" t="n">
        <f aca="false">J24*(Assumptions!$B$3+G24+H24+I24)</f>
        <v>0</v>
      </c>
    </row>
    <row r="25" customFormat="false" ht="15" hidden="false" customHeight="false" outlineLevel="0" collapsed="false">
      <c r="A25" s="3" t="s">
        <v>87</v>
      </c>
      <c r="B25" s="3" t="s">
        <v>81</v>
      </c>
      <c r="C25" s="3" t="s">
        <v>80</v>
      </c>
      <c r="D25" s="16" t="n">
        <v>17</v>
      </c>
      <c r="E25" s="16" t="n">
        <v>6</v>
      </c>
      <c r="F25" s="18" t="n">
        <v>0</v>
      </c>
      <c r="G25" s="19" t="n">
        <v>8</v>
      </c>
      <c r="H25" s="19" t="n">
        <v>0</v>
      </c>
      <c r="I25" s="19" t="n">
        <v>5</v>
      </c>
      <c r="J25" s="20" t="n">
        <f aca="false">D25*F25</f>
        <v>0</v>
      </c>
      <c r="K25" s="7" t="n">
        <f aca="false">J25*(Assumptions!$B$3+G25+H25+I25)</f>
        <v>0</v>
      </c>
    </row>
    <row r="26" customFormat="false" ht="15" hidden="false" customHeight="false" outlineLevel="0" collapsed="false">
      <c r="A26" s="3" t="s">
        <v>87</v>
      </c>
      <c r="B26" s="3" t="s">
        <v>82</v>
      </c>
      <c r="C26" s="3" t="s">
        <v>79</v>
      </c>
      <c r="D26" s="16" t="n">
        <v>18</v>
      </c>
      <c r="E26" s="16" t="n">
        <v>5</v>
      </c>
      <c r="F26" s="18" t="n">
        <v>15</v>
      </c>
      <c r="G26" s="19" t="n">
        <v>6</v>
      </c>
      <c r="H26" s="19" t="n">
        <v>0</v>
      </c>
      <c r="I26" s="19" t="n">
        <v>0</v>
      </c>
      <c r="J26" s="20" t="n">
        <f aca="false">D26*F26</f>
        <v>270</v>
      </c>
      <c r="K26" s="7" t="n">
        <f aca="false">J26*(Assumptions!$B$3+G26+H26+I26)</f>
        <v>4860</v>
      </c>
    </row>
    <row r="27" customFormat="false" ht="15" hidden="false" customHeight="false" outlineLevel="0" collapsed="false">
      <c r="A27" s="3" t="s">
        <v>87</v>
      </c>
      <c r="B27" s="3" t="s">
        <v>82</v>
      </c>
      <c r="C27" s="3" t="s">
        <v>80</v>
      </c>
      <c r="D27" s="16" t="n">
        <v>18</v>
      </c>
      <c r="E27" s="16" t="n">
        <v>6</v>
      </c>
      <c r="F27" s="18" t="n">
        <v>20</v>
      </c>
      <c r="G27" s="19" t="n">
        <v>8</v>
      </c>
      <c r="H27" s="19" t="n">
        <v>0</v>
      </c>
      <c r="I27" s="19" t="n">
        <v>5</v>
      </c>
      <c r="J27" s="20" t="n">
        <f aca="false">D27*F27</f>
        <v>360</v>
      </c>
      <c r="K27" s="7" t="n">
        <f aca="false">J27*(Assumptions!$B$3+G27+H27+I27)</f>
        <v>9000</v>
      </c>
    </row>
    <row r="28" customFormat="false" ht="15" hidden="false" customHeight="false" outlineLevel="0" collapsed="false">
      <c r="A28" s="3" t="s">
        <v>87</v>
      </c>
      <c r="B28" s="3" t="s">
        <v>83</v>
      </c>
      <c r="C28" s="3" t="s">
        <v>79</v>
      </c>
      <c r="D28" s="16" t="n">
        <v>17</v>
      </c>
      <c r="E28" s="16" t="n">
        <v>5</v>
      </c>
      <c r="F28" s="18" t="n">
        <v>15</v>
      </c>
      <c r="G28" s="19" t="n">
        <v>6</v>
      </c>
      <c r="H28" s="19" t="n">
        <v>0</v>
      </c>
      <c r="I28" s="19" t="n">
        <v>0</v>
      </c>
      <c r="J28" s="20" t="n">
        <f aca="false">D28*F28</f>
        <v>255</v>
      </c>
      <c r="K28" s="7" t="n">
        <f aca="false">J28*(Assumptions!$B$3+G28+H28+I28)</f>
        <v>4590</v>
      </c>
    </row>
    <row r="29" customFormat="false" ht="15" hidden="false" customHeight="false" outlineLevel="0" collapsed="false">
      <c r="A29" s="3" t="s">
        <v>87</v>
      </c>
      <c r="B29" s="3" t="s">
        <v>83</v>
      </c>
      <c r="C29" s="3" t="s">
        <v>80</v>
      </c>
      <c r="D29" s="16" t="n">
        <v>17</v>
      </c>
      <c r="E29" s="16" t="n">
        <v>6</v>
      </c>
      <c r="F29" s="18" t="n">
        <v>20</v>
      </c>
      <c r="G29" s="19" t="n">
        <v>8</v>
      </c>
      <c r="H29" s="19" t="n">
        <v>0</v>
      </c>
      <c r="I29" s="19" t="n">
        <v>5</v>
      </c>
      <c r="J29" s="20" t="n">
        <f aca="false">D29*F29</f>
        <v>340</v>
      </c>
      <c r="K29" s="7" t="n">
        <f aca="false">J29*(Assumptions!$B$3+G29+H29+I29)</f>
        <v>8500</v>
      </c>
    </row>
    <row r="30" customFormat="false" ht="15" hidden="false" customHeight="false" outlineLevel="0" collapsed="false">
      <c r="A30" s="3" t="s">
        <v>87</v>
      </c>
      <c r="B30" s="3" t="s">
        <v>84</v>
      </c>
      <c r="C30" s="3" t="s">
        <v>79</v>
      </c>
      <c r="D30" s="16" t="n">
        <v>18</v>
      </c>
      <c r="E30" s="16" t="n">
        <v>5</v>
      </c>
      <c r="F30" s="18" t="n">
        <v>15</v>
      </c>
      <c r="G30" s="19" t="n">
        <v>6</v>
      </c>
      <c r="H30" s="19" t="n">
        <v>0</v>
      </c>
      <c r="I30" s="19" t="n">
        <v>0</v>
      </c>
      <c r="J30" s="20" t="n">
        <f aca="false">D30*F30</f>
        <v>270</v>
      </c>
      <c r="K30" s="7" t="n">
        <f aca="false">J30*(Assumptions!$B$3+G30+H30+I30)</f>
        <v>4860</v>
      </c>
    </row>
    <row r="31" customFormat="false" ht="15" hidden="false" customHeight="false" outlineLevel="0" collapsed="false">
      <c r="A31" s="3" t="s">
        <v>87</v>
      </c>
      <c r="B31" s="3" t="s">
        <v>84</v>
      </c>
      <c r="C31" s="3" t="s">
        <v>80</v>
      </c>
      <c r="D31" s="16" t="n">
        <v>18</v>
      </c>
      <c r="E31" s="16" t="n">
        <v>6</v>
      </c>
      <c r="F31" s="18" t="n">
        <v>20</v>
      </c>
      <c r="G31" s="19" t="n">
        <v>8</v>
      </c>
      <c r="H31" s="19" t="n">
        <v>0</v>
      </c>
      <c r="I31" s="19" t="n">
        <v>5</v>
      </c>
      <c r="J31" s="20" t="n">
        <f aca="false">D31*F31</f>
        <v>360</v>
      </c>
      <c r="K31" s="7" t="n">
        <f aca="false">J31*(Assumptions!$B$3+G31+H31+I31)</f>
        <v>9000</v>
      </c>
    </row>
    <row r="32" customFormat="false" ht="15" hidden="false" customHeight="false" outlineLevel="0" collapsed="false">
      <c r="A32" s="3" t="s">
        <v>87</v>
      </c>
      <c r="B32" s="3" t="s">
        <v>85</v>
      </c>
      <c r="C32" s="3" t="s">
        <v>79</v>
      </c>
      <c r="D32" s="16" t="n">
        <v>17</v>
      </c>
      <c r="E32" s="16" t="n">
        <v>5</v>
      </c>
      <c r="F32" s="18" t="n">
        <v>30</v>
      </c>
      <c r="G32" s="19" t="n">
        <v>6</v>
      </c>
      <c r="H32" s="19" t="n">
        <v>0</v>
      </c>
      <c r="I32" s="19" t="n">
        <v>5</v>
      </c>
      <c r="J32" s="20" t="n">
        <f aca="false">D32*F32</f>
        <v>510</v>
      </c>
      <c r="K32" s="7" t="n">
        <f aca="false">J32*(Assumptions!$B$3+G32+H32+I32)</f>
        <v>11730</v>
      </c>
    </row>
    <row r="33" customFormat="false" ht="15" hidden="false" customHeight="false" outlineLevel="0" collapsed="false">
      <c r="A33" s="3" t="s">
        <v>87</v>
      </c>
      <c r="B33" s="3" t="s">
        <v>85</v>
      </c>
      <c r="C33" s="3" t="s">
        <v>80</v>
      </c>
      <c r="D33" s="16" t="n">
        <v>17</v>
      </c>
      <c r="E33" s="16" t="n">
        <v>6</v>
      </c>
      <c r="F33" s="18" t="n">
        <v>60</v>
      </c>
      <c r="G33" s="19" t="n">
        <v>8</v>
      </c>
      <c r="H33" s="19" t="n">
        <v>0</v>
      </c>
      <c r="I33" s="19" t="n">
        <v>5</v>
      </c>
      <c r="J33" s="20" t="n">
        <f aca="false">D33*F33</f>
        <v>1020</v>
      </c>
      <c r="K33" s="7" t="n">
        <f aca="false">J33*(Assumptions!$B$3+G33+H33+I33)</f>
        <v>25500</v>
      </c>
    </row>
    <row r="34" customFormat="false" ht="15" hidden="false" customHeight="false" outlineLevel="0" collapsed="false">
      <c r="A34" s="3" t="s">
        <v>87</v>
      </c>
      <c r="B34" s="3" t="s">
        <v>86</v>
      </c>
      <c r="C34" s="3" t="s">
        <v>79</v>
      </c>
      <c r="D34" s="16" t="n">
        <v>17</v>
      </c>
      <c r="E34" s="16" t="n">
        <v>5</v>
      </c>
      <c r="F34" s="18" t="n">
        <v>30</v>
      </c>
      <c r="G34" s="19" t="n">
        <v>6</v>
      </c>
      <c r="H34" s="19" t="n">
        <v>0</v>
      </c>
      <c r="I34" s="19" t="n">
        <v>5</v>
      </c>
      <c r="J34" s="20" t="n">
        <f aca="false">D34*F34</f>
        <v>510</v>
      </c>
      <c r="K34" s="7" t="n">
        <f aca="false">J34*(Assumptions!$B$3+G34+H34+I34)</f>
        <v>11730</v>
      </c>
    </row>
    <row r="35" customFormat="false" ht="15" hidden="false" customHeight="false" outlineLevel="0" collapsed="false">
      <c r="A35" s="3" t="s">
        <v>87</v>
      </c>
      <c r="B35" s="3" t="s">
        <v>86</v>
      </c>
      <c r="C35" s="3" t="s">
        <v>80</v>
      </c>
      <c r="D35" s="16" t="n">
        <v>17</v>
      </c>
      <c r="E35" s="16" t="n">
        <v>6</v>
      </c>
      <c r="F35" s="18" t="n">
        <v>60</v>
      </c>
      <c r="G35" s="19" t="n">
        <v>8</v>
      </c>
      <c r="H35" s="19" t="n">
        <v>0</v>
      </c>
      <c r="I35" s="19" t="n">
        <v>5</v>
      </c>
      <c r="J35" s="20" t="n">
        <f aca="false">D35*F35</f>
        <v>1020</v>
      </c>
      <c r="K35" s="7" t="n">
        <f aca="false">J35*(Assumptions!$B$3+G35+H35+I35)</f>
        <v>25500</v>
      </c>
    </row>
    <row r="36" customFormat="false" ht="15" hidden="false" customHeight="false" outlineLevel="0" collapsed="false">
      <c r="A36" s="2" t="s">
        <v>88</v>
      </c>
      <c r="J36" s="21" t="n">
        <f aca="false">SUM(J8:J35)</f>
        <v>26875</v>
      </c>
      <c r="K36" s="13" t="n">
        <f aca="false">SUM(K8:K35)</f>
        <v>756350</v>
      </c>
    </row>
    <row r="37" customFormat="false" ht="15" hidden="false" customHeight="false" outlineLevel="0" collapsed="false">
      <c r="A37" s="3" t="s">
        <v>89</v>
      </c>
    </row>
    <row r="39" customFormat="false" ht="15" hidden="false" customHeight="false" outlineLevel="0" collapsed="false">
      <c r="A39" s="4" t="s">
        <v>90</v>
      </c>
      <c r="B39" s="5" t="s">
        <v>91</v>
      </c>
      <c r="C39" s="5" t="s">
        <v>92</v>
      </c>
    </row>
    <row r="40" customFormat="false" ht="15" hidden="false" customHeight="false" outlineLevel="0" collapsed="false">
      <c r="A40" s="3" t="s">
        <v>93</v>
      </c>
      <c r="B40" s="22" t="n">
        <v>0.95</v>
      </c>
      <c r="C40" s="3" t="s">
        <v>94</v>
      </c>
    </row>
    <row r="41" customFormat="false" ht="15" hidden="false" customHeight="false" outlineLevel="0" collapsed="false">
      <c r="A41" s="3" t="s">
        <v>95</v>
      </c>
      <c r="B41" s="22" t="n">
        <v>0.15</v>
      </c>
      <c r="C41" s="3" t="s">
        <v>96</v>
      </c>
    </row>
    <row r="42" customFormat="false" ht="15" hidden="false" customHeight="false" outlineLevel="0" collapsed="false">
      <c r="A42" s="3" t="s">
        <v>97</v>
      </c>
      <c r="B42" s="22" t="n">
        <v>0.7</v>
      </c>
      <c r="C42" s="3" t="s">
        <v>98</v>
      </c>
    </row>
    <row r="43" customFormat="false" ht="15" hidden="false" customHeight="false" outlineLevel="0" collapsed="false">
      <c r="A43" s="3" t="s">
        <v>99</v>
      </c>
      <c r="B43" s="22" t="n">
        <v>0.76</v>
      </c>
      <c r="C43" s="3" t="s">
        <v>100</v>
      </c>
    </row>
    <row r="44" customFormat="false" ht="15" hidden="false" customHeight="false" outlineLevel="0" collapsed="false">
      <c r="A44" s="3" t="s">
        <v>101</v>
      </c>
      <c r="B44" s="22" t="n">
        <v>0.75</v>
      </c>
      <c r="C44" s="3" t="s">
        <v>102</v>
      </c>
    </row>
    <row r="46" customFormat="false" ht="15" hidden="false" customHeight="false" outlineLevel="0" collapsed="false">
      <c r="A46" s="4" t="s">
        <v>103</v>
      </c>
      <c r="B46" s="5" t="s">
        <v>104</v>
      </c>
      <c r="C46" s="5" t="s">
        <v>105</v>
      </c>
    </row>
    <row r="47" customFormat="false" ht="15" hidden="false" customHeight="false" outlineLevel="0" collapsed="false">
      <c r="A47" s="3" t="s">
        <v>106</v>
      </c>
      <c r="B47" s="23" t="n">
        <v>0.1</v>
      </c>
      <c r="C47" s="3" t="s">
        <v>107</v>
      </c>
    </row>
    <row r="48" customFormat="false" ht="15" hidden="false" customHeight="false" outlineLevel="0" collapsed="false">
      <c r="A48" s="3" t="s">
        <v>108</v>
      </c>
      <c r="B48" s="23" t="n">
        <v>0.1</v>
      </c>
      <c r="C48" s="3" t="s">
        <v>109</v>
      </c>
    </row>
    <row r="49" customFormat="false" ht="15" hidden="false" customHeight="false" outlineLevel="0" collapsed="false">
      <c r="A49" s="3" t="s">
        <v>110</v>
      </c>
      <c r="B49" s="23" t="n">
        <v>0.22</v>
      </c>
      <c r="C49" s="3" t="s">
        <v>111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2"/>
    <col collapsed="false" customWidth="true" hidden="false" outlineLevel="0" max="3" min="3" style="0" width="7"/>
    <col collapsed="false" customWidth="true" hidden="false" outlineLevel="0" max="4" min="4" style="0" width="9"/>
    <col collapsed="false" customWidth="true" hidden="false" outlineLevel="0" max="5" min="5" style="0" width="11"/>
    <col collapsed="false" customWidth="true" hidden="false" outlineLevel="0" max="6" min="6" style="0" width="10"/>
    <col collapsed="false" customWidth="true" hidden="false" outlineLevel="0" max="7" min="7" style="0" width="11"/>
    <col collapsed="false" customWidth="true" hidden="false" outlineLevel="0" max="8" min="8" style="0" width="9"/>
    <col collapsed="false" customWidth="true" hidden="false" outlineLevel="0" max="12" min="9" style="0" width="11"/>
    <col collapsed="false" customWidth="true" hidden="false" outlineLevel="0" max="13" min="13" style="0" width="14"/>
  </cols>
  <sheetData>
    <row r="1" customFormat="false" ht="17.35" hidden="false" customHeight="false" outlineLevel="0" collapsed="false">
      <c r="A1" s="1" t="s">
        <v>112</v>
      </c>
    </row>
    <row r="2" customFormat="false" ht="15" hidden="false" customHeight="false" outlineLevel="0" collapsed="false">
      <c r="A2" s="3" t="s">
        <v>113</v>
      </c>
    </row>
    <row r="3" customFormat="false" ht="15" hidden="false" customHeight="false" outlineLevel="0" collapsed="false">
      <c r="A3" s="3" t="s">
        <v>114</v>
      </c>
      <c r="C3" s="15" t="n">
        <v>15</v>
      </c>
    </row>
    <row r="5" customFormat="false" ht="39.55" hidden="false" customHeight="false" outlineLevel="0" collapsed="false">
      <c r="A5" s="4" t="s">
        <v>67</v>
      </c>
      <c r="B5" s="5" t="s">
        <v>68</v>
      </c>
      <c r="C5" s="5" t="s">
        <v>115</v>
      </c>
      <c r="D5" s="5" t="s">
        <v>116</v>
      </c>
      <c r="E5" s="5" t="s">
        <v>117</v>
      </c>
      <c r="F5" s="5" t="s">
        <v>118</v>
      </c>
      <c r="G5" s="5" t="s">
        <v>119</v>
      </c>
      <c r="H5" s="5" t="s">
        <v>120</v>
      </c>
      <c r="I5" s="5" t="s">
        <v>121</v>
      </c>
      <c r="J5" s="5" t="s">
        <v>122</v>
      </c>
      <c r="K5" s="5" t="s">
        <v>123</v>
      </c>
      <c r="L5" s="5" t="s">
        <v>124</v>
      </c>
      <c r="M5" s="5" t="s">
        <v>125</v>
      </c>
    </row>
    <row r="6" customFormat="false" ht="15" hidden="false" customHeight="false" outlineLevel="0" collapsed="false">
      <c r="A6" s="3" t="s">
        <v>78</v>
      </c>
      <c r="B6" s="3" t="s">
        <v>79</v>
      </c>
      <c r="C6" s="20" t="n">
        <v>5</v>
      </c>
      <c r="D6" s="24" t="n">
        <f aca="false">Assumptions!$D$8</f>
        <v>35</v>
      </c>
      <c r="E6" s="24" t="n">
        <f aca="false">Assumptions!$F$8</f>
        <v>0</v>
      </c>
      <c r="F6" s="25" t="n">
        <f aca="false">IF(C6=0,0,E6/C6)</f>
        <v>0</v>
      </c>
      <c r="G6" s="18" t="n">
        <v>0</v>
      </c>
      <c r="H6" s="24" t="n">
        <f aca="false">Assumptions!$D$22</f>
        <v>17</v>
      </c>
      <c r="I6" s="24" t="n">
        <f aca="false">Assumptions!$F$22</f>
        <v>0</v>
      </c>
      <c r="J6" s="18" t="n">
        <v>0</v>
      </c>
      <c r="K6" s="20" t="n">
        <f aca="false">C6*D6*G6</f>
        <v>0</v>
      </c>
      <c r="L6" s="20" t="n">
        <f aca="false">C6*H6*J6</f>
        <v>0</v>
      </c>
      <c r="M6" s="7" t="n">
        <f aca="false">(K6+L6)*Labor!$C$3</f>
        <v>0</v>
      </c>
    </row>
    <row r="7" customFormat="false" ht="15" hidden="false" customHeight="false" outlineLevel="0" collapsed="false">
      <c r="A7" s="3"/>
      <c r="B7" s="3" t="s">
        <v>80</v>
      </c>
      <c r="C7" s="20" t="n">
        <v>6</v>
      </c>
      <c r="D7" s="24" t="n">
        <f aca="false">Assumptions!$D$9</f>
        <v>35</v>
      </c>
      <c r="E7" s="24" t="n">
        <f aca="false">Assumptions!$F$9</f>
        <v>0</v>
      </c>
      <c r="F7" s="25" t="n">
        <f aca="false">IF(C7=0,0,E7/C7)</f>
        <v>0</v>
      </c>
      <c r="G7" s="18" t="n">
        <v>0</v>
      </c>
      <c r="H7" s="24" t="n">
        <f aca="false">Assumptions!$D$23</f>
        <v>17</v>
      </c>
      <c r="I7" s="24" t="n">
        <f aca="false">Assumptions!$F$23</f>
        <v>0</v>
      </c>
      <c r="J7" s="18" t="n">
        <v>0</v>
      </c>
      <c r="K7" s="20" t="n">
        <f aca="false">C7*D7*G7</f>
        <v>0</v>
      </c>
      <c r="L7" s="20" t="n">
        <f aca="false">C7*H7*J7</f>
        <v>0</v>
      </c>
      <c r="M7" s="7" t="n">
        <f aca="false">(K7+L7)*Labor!$C$3</f>
        <v>0</v>
      </c>
    </row>
    <row r="8" customFormat="false" ht="15" hidden="false" customHeight="false" outlineLevel="0" collapsed="false">
      <c r="A8" s="3" t="s">
        <v>81</v>
      </c>
      <c r="B8" s="3" t="s">
        <v>79</v>
      </c>
      <c r="C8" s="20" t="n">
        <v>5</v>
      </c>
      <c r="D8" s="24" t="n">
        <f aca="false">Assumptions!$D$10</f>
        <v>35</v>
      </c>
      <c r="E8" s="24" t="n">
        <f aca="false">Assumptions!$F$10</f>
        <v>0</v>
      </c>
      <c r="F8" s="25" t="n">
        <f aca="false">IF(C8=0,0,E8/C8)</f>
        <v>0</v>
      </c>
      <c r="G8" s="18" t="n">
        <v>0</v>
      </c>
      <c r="H8" s="24" t="n">
        <f aca="false">Assumptions!$D$24</f>
        <v>17</v>
      </c>
      <c r="I8" s="24" t="n">
        <f aca="false">Assumptions!$F$24</f>
        <v>0</v>
      </c>
      <c r="J8" s="18" t="n">
        <v>0</v>
      </c>
      <c r="K8" s="20" t="n">
        <f aca="false">C8*D8*G8</f>
        <v>0</v>
      </c>
      <c r="L8" s="20" t="n">
        <f aca="false">C8*H8*J8</f>
        <v>0</v>
      </c>
      <c r="M8" s="7" t="n">
        <f aca="false">(K8+L8)*Labor!$C$3</f>
        <v>0</v>
      </c>
    </row>
    <row r="9" customFormat="false" ht="15" hidden="false" customHeight="false" outlineLevel="0" collapsed="false">
      <c r="A9" s="3"/>
      <c r="B9" s="3" t="s">
        <v>80</v>
      </c>
      <c r="C9" s="20" t="n">
        <v>6</v>
      </c>
      <c r="D9" s="24" t="n">
        <f aca="false">Assumptions!$D$11</f>
        <v>35</v>
      </c>
      <c r="E9" s="24" t="n">
        <f aca="false">Assumptions!$F$11</f>
        <v>0</v>
      </c>
      <c r="F9" s="25" t="n">
        <f aca="false">IF(C9=0,0,E9/C9)</f>
        <v>0</v>
      </c>
      <c r="G9" s="18" t="n">
        <v>0</v>
      </c>
      <c r="H9" s="24" t="n">
        <f aca="false">Assumptions!$D$25</f>
        <v>17</v>
      </c>
      <c r="I9" s="24" t="n">
        <f aca="false">Assumptions!$F$25</f>
        <v>0</v>
      </c>
      <c r="J9" s="18" t="n">
        <v>0</v>
      </c>
      <c r="K9" s="20" t="n">
        <f aca="false">C9*D9*G9</f>
        <v>0</v>
      </c>
      <c r="L9" s="20" t="n">
        <f aca="false">C9*H9*J9</f>
        <v>0</v>
      </c>
      <c r="M9" s="7" t="n">
        <f aca="false">(K9+L9)*Labor!$C$3</f>
        <v>0</v>
      </c>
    </row>
    <row r="10" customFormat="false" ht="15" hidden="false" customHeight="false" outlineLevel="0" collapsed="false">
      <c r="A10" s="3" t="s">
        <v>82</v>
      </c>
      <c r="B10" s="3" t="s">
        <v>79</v>
      </c>
      <c r="C10" s="20" t="n">
        <v>5</v>
      </c>
      <c r="D10" s="24" t="n">
        <f aca="false">Assumptions!$D$12</f>
        <v>34</v>
      </c>
      <c r="E10" s="24" t="n">
        <f aca="false">Assumptions!$F$12</f>
        <v>30</v>
      </c>
      <c r="F10" s="25" t="n">
        <f aca="false">IF(C10=0,0,E10/C10)</f>
        <v>6</v>
      </c>
      <c r="G10" s="18" t="n">
        <v>1</v>
      </c>
      <c r="H10" s="24" t="n">
        <f aca="false">Assumptions!$D$26</f>
        <v>18</v>
      </c>
      <c r="I10" s="24" t="n">
        <f aca="false">Assumptions!$F$26</f>
        <v>15</v>
      </c>
      <c r="J10" s="18" t="n">
        <v>1</v>
      </c>
      <c r="K10" s="20" t="n">
        <f aca="false">C10*D10*G10</f>
        <v>170</v>
      </c>
      <c r="L10" s="20" t="n">
        <f aca="false">C10*H10*J10</f>
        <v>90</v>
      </c>
      <c r="M10" s="7" t="n">
        <f aca="false">(K10+L10)*Labor!$C$3</f>
        <v>3900</v>
      </c>
    </row>
    <row r="11" customFormat="false" ht="15" hidden="false" customHeight="false" outlineLevel="0" collapsed="false">
      <c r="A11" s="3"/>
      <c r="B11" s="3" t="s">
        <v>80</v>
      </c>
      <c r="C11" s="20" t="n">
        <v>6</v>
      </c>
      <c r="D11" s="24" t="n">
        <f aca="false">Assumptions!$D$13</f>
        <v>34</v>
      </c>
      <c r="E11" s="24" t="n">
        <f aca="false">Assumptions!$F$13</f>
        <v>60</v>
      </c>
      <c r="F11" s="25" t="n">
        <f aca="false">IF(C11=0,0,E11/C11)</f>
        <v>10</v>
      </c>
      <c r="G11" s="18" t="n">
        <v>2</v>
      </c>
      <c r="H11" s="24" t="n">
        <f aca="false">Assumptions!$D$27</f>
        <v>18</v>
      </c>
      <c r="I11" s="24" t="n">
        <f aca="false">Assumptions!$F$27</f>
        <v>20</v>
      </c>
      <c r="J11" s="18" t="n">
        <v>1</v>
      </c>
      <c r="K11" s="20" t="n">
        <f aca="false">C11*D11*G11</f>
        <v>408</v>
      </c>
      <c r="L11" s="20" t="n">
        <f aca="false">C11*H11*J11</f>
        <v>108</v>
      </c>
      <c r="M11" s="7" t="n">
        <f aca="false">(K11+L11)*Labor!$C$3</f>
        <v>7740</v>
      </c>
    </row>
    <row r="12" customFormat="false" ht="15" hidden="false" customHeight="false" outlineLevel="0" collapsed="false">
      <c r="A12" s="3" t="s">
        <v>83</v>
      </c>
      <c r="B12" s="3" t="s">
        <v>79</v>
      </c>
      <c r="C12" s="20" t="n">
        <v>5</v>
      </c>
      <c r="D12" s="24" t="n">
        <f aca="false">Assumptions!$D$14</f>
        <v>35</v>
      </c>
      <c r="E12" s="24" t="n">
        <f aca="false">Assumptions!$F$14</f>
        <v>30</v>
      </c>
      <c r="F12" s="25" t="n">
        <f aca="false">IF(C12=0,0,E12/C12)</f>
        <v>6</v>
      </c>
      <c r="G12" s="18" t="n">
        <v>1</v>
      </c>
      <c r="H12" s="24" t="n">
        <f aca="false">Assumptions!$D$28</f>
        <v>17</v>
      </c>
      <c r="I12" s="24" t="n">
        <f aca="false">Assumptions!$F$28</f>
        <v>15</v>
      </c>
      <c r="J12" s="18" t="n">
        <v>1</v>
      </c>
      <c r="K12" s="20" t="n">
        <f aca="false">C12*D12*G12</f>
        <v>175</v>
      </c>
      <c r="L12" s="20" t="n">
        <f aca="false">C12*H12*J12</f>
        <v>85</v>
      </c>
      <c r="M12" s="7" t="n">
        <f aca="false">(K12+L12)*Labor!$C$3</f>
        <v>3900</v>
      </c>
    </row>
    <row r="13" customFormat="false" ht="15" hidden="false" customHeight="false" outlineLevel="0" collapsed="false">
      <c r="A13" s="3"/>
      <c r="B13" s="3" t="s">
        <v>80</v>
      </c>
      <c r="C13" s="20" t="n">
        <v>6</v>
      </c>
      <c r="D13" s="24" t="n">
        <f aca="false">Assumptions!$D$15</f>
        <v>35</v>
      </c>
      <c r="E13" s="24" t="n">
        <f aca="false">Assumptions!$F$15</f>
        <v>60</v>
      </c>
      <c r="F13" s="25" t="n">
        <f aca="false">IF(C13=0,0,E13/C13)</f>
        <v>10</v>
      </c>
      <c r="G13" s="18" t="n">
        <v>2</v>
      </c>
      <c r="H13" s="24" t="n">
        <f aca="false">Assumptions!$D$29</f>
        <v>17</v>
      </c>
      <c r="I13" s="24" t="n">
        <f aca="false">Assumptions!$F$29</f>
        <v>20</v>
      </c>
      <c r="J13" s="18" t="n">
        <v>1</v>
      </c>
      <c r="K13" s="20" t="n">
        <f aca="false">C13*D13*G13</f>
        <v>420</v>
      </c>
      <c r="L13" s="20" t="n">
        <f aca="false">C13*H13*J13</f>
        <v>102</v>
      </c>
      <c r="M13" s="7" t="n">
        <f aca="false">(K13+L13)*Labor!$C$3</f>
        <v>7830</v>
      </c>
    </row>
    <row r="14" customFormat="false" ht="15" hidden="false" customHeight="false" outlineLevel="0" collapsed="false">
      <c r="A14" s="3" t="s">
        <v>84</v>
      </c>
      <c r="B14" s="3" t="s">
        <v>79</v>
      </c>
      <c r="C14" s="20" t="n">
        <v>5</v>
      </c>
      <c r="D14" s="24" t="n">
        <f aca="false">Assumptions!$D$16</f>
        <v>35</v>
      </c>
      <c r="E14" s="24" t="n">
        <f aca="false">Assumptions!$F$16</f>
        <v>30</v>
      </c>
      <c r="F14" s="25" t="n">
        <f aca="false">IF(C14=0,0,E14/C14)</f>
        <v>6</v>
      </c>
      <c r="G14" s="18" t="n">
        <v>2</v>
      </c>
      <c r="H14" s="24" t="n">
        <f aca="false">Assumptions!$D$30</f>
        <v>18</v>
      </c>
      <c r="I14" s="24" t="n">
        <f aca="false">Assumptions!$F$30</f>
        <v>15</v>
      </c>
      <c r="J14" s="18" t="n">
        <v>1</v>
      </c>
      <c r="K14" s="20" t="n">
        <f aca="false">C14*D14*G14</f>
        <v>350</v>
      </c>
      <c r="L14" s="20" t="n">
        <f aca="false">C14*H14*J14</f>
        <v>90</v>
      </c>
      <c r="M14" s="7" t="n">
        <f aca="false">(K14+L14)*Labor!$C$3</f>
        <v>6600</v>
      </c>
    </row>
    <row r="15" customFormat="false" ht="15" hidden="false" customHeight="false" outlineLevel="0" collapsed="false">
      <c r="A15" s="3"/>
      <c r="B15" s="3" t="s">
        <v>80</v>
      </c>
      <c r="C15" s="20" t="n">
        <v>6</v>
      </c>
      <c r="D15" s="24" t="n">
        <f aca="false">Assumptions!$D$17</f>
        <v>35</v>
      </c>
      <c r="E15" s="24" t="n">
        <f aca="false">Assumptions!$F$17</f>
        <v>60</v>
      </c>
      <c r="F15" s="25" t="n">
        <f aca="false">IF(C15=0,0,E15/C15)</f>
        <v>10</v>
      </c>
      <c r="G15" s="18" t="n">
        <v>3</v>
      </c>
      <c r="H15" s="24" t="n">
        <f aca="false">Assumptions!$D$31</f>
        <v>18</v>
      </c>
      <c r="I15" s="24" t="n">
        <f aca="false">Assumptions!$F$31</f>
        <v>20</v>
      </c>
      <c r="J15" s="18" t="n">
        <v>2</v>
      </c>
      <c r="K15" s="20" t="n">
        <f aca="false">C15*D15*G15</f>
        <v>630</v>
      </c>
      <c r="L15" s="20" t="n">
        <f aca="false">C15*H15*J15</f>
        <v>216</v>
      </c>
      <c r="M15" s="7" t="n">
        <f aca="false">(K15+L15)*Labor!$C$3</f>
        <v>12690</v>
      </c>
    </row>
    <row r="16" customFormat="false" ht="15" hidden="false" customHeight="false" outlineLevel="0" collapsed="false">
      <c r="A16" s="3" t="s">
        <v>85</v>
      </c>
      <c r="B16" s="3" t="s">
        <v>79</v>
      </c>
      <c r="C16" s="20" t="n">
        <v>5</v>
      </c>
      <c r="D16" s="24" t="n">
        <f aca="false">Assumptions!$D$18</f>
        <v>35</v>
      </c>
      <c r="E16" s="24" t="n">
        <f aca="false">Assumptions!$F$18</f>
        <v>80</v>
      </c>
      <c r="F16" s="25" t="n">
        <f aca="false">IF(C16=0,0,E16/C16)</f>
        <v>16</v>
      </c>
      <c r="G16" s="18" t="n">
        <v>3</v>
      </c>
      <c r="H16" s="24" t="n">
        <f aca="false">Assumptions!$D$32</f>
        <v>17</v>
      </c>
      <c r="I16" s="24" t="n">
        <f aca="false">Assumptions!$F$32</f>
        <v>30</v>
      </c>
      <c r="J16" s="18" t="n">
        <v>2</v>
      </c>
      <c r="K16" s="20" t="n">
        <f aca="false">C16*D16*G16</f>
        <v>525</v>
      </c>
      <c r="L16" s="20" t="n">
        <f aca="false">C16*H16*J16</f>
        <v>170</v>
      </c>
      <c r="M16" s="7" t="n">
        <f aca="false">(K16+L16)*Labor!$C$3</f>
        <v>10425</v>
      </c>
    </row>
    <row r="17" customFormat="false" ht="15" hidden="false" customHeight="false" outlineLevel="0" collapsed="false">
      <c r="A17" s="3"/>
      <c r="B17" s="3" t="s">
        <v>80</v>
      </c>
      <c r="C17" s="20" t="n">
        <v>6</v>
      </c>
      <c r="D17" s="24" t="n">
        <f aca="false">Assumptions!$D$19</f>
        <v>35</v>
      </c>
      <c r="E17" s="24" t="n">
        <f aca="false">Assumptions!$F$19</f>
        <v>100</v>
      </c>
      <c r="F17" s="25" t="n">
        <f aca="false">IF(C17=0,0,E17/C17)</f>
        <v>16.6666666666667</v>
      </c>
      <c r="G17" s="18" t="n">
        <v>4</v>
      </c>
      <c r="H17" s="24" t="n">
        <f aca="false">Assumptions!$D$33</f>
        <v>17</v>
      </c>
      <c r="I17" s="24" t="n">
        <f aca="false">Assumptions!$F$33</f>
        <v>60</v>
      </c>
      <c r="J17" s="18" t="n">
        <v>2</v>
      </c>
      <c r="K17" s="20" t="n">
        <f aca="false">C17*D17*G17</f>
        <v>840</v>
      </c>
      <c r="L17" s="20" t="n">
        <f aca="false">C17*H17*J17</f>
        <v>204</v>
      </c>
      <c r="M17" s="7" t="n">
        <f aca="false">(K17+L17)*Labor!$C$3</f>
        <v>15660</v>
      </c>
    </row>
    <row r="18" customFormat="false" ht="15" hidden="false" customHeight="false" outlineLevel="0" collapsed="false">
      <c r="A18" s="3" t="s">
        <v>86</v>
      </c>
      <c r="B18" s="3" t="s">
        <v>79</v>
      </c>
      <c r="C18" s="20" t="n">
        <v>5</v>
      </c>
      <c r="D18" s="24" t="n">
        <f aca="false">Assumptions!$D$20</f>
        <v>35</v>
      </c>
      <c r="E18" s="24" t="n">
        <f aca="false">Assumptions!$F$20</f>
        <v>80</v>
      </c>
      <c r="F18" s="25" t="n">
        <f aca="false">IF(C18=0,0,E18/C18)</f>
        <v>16</v>
      </c>
      <c r="G18" s="18" t="n">
        <v>2</v>
      </c>
      <c r="H18" s="24" t="n">
        <f aca="false">Assumptions!$D$34</f>
        <v>17</v>
      </c>
      <c r="I18" s="24" t="n">
        <f aca="false">Assumptions!$F$34</f>
        <v>30</v>
      </c>
      <c r="J18" s="18" t="n">
        <v>1</v>
      </c>
      <c r="K18" s="20" t="n">
        <f aca="false">C18*D18*G18</f>
        <v>350</v>
      </c>
      <c r="L18" s="20" t="n">
        <f aca="false">C18*H18*J18</f>
        <v>85</v>
      </c>
      <c r="M18" s="7" t="n">
        <f aca="false">(K18+L18)*Labor!$C$3</f>
        <v>6525</v>
      </c>
    </row>
    <row r="19" customFormat="false" ht="15" hidden="false" customHeight="false" outlineLevel="0" collapsed="false">
      <c r="A19" s="3"/>
      <c r="B19" s="3" t="s">
        <v>80</v>
      </c>
      <c r="C19" s="20" t="n">
        <v>6</v>
      </c>
      <c r="D19" s="24" t="n">
        <f aca="false">Assumptions!$D$21</f>
        <v>35</v>
      </c>
      <c r="E19" s="24" t="n">
        <f aca="false">Assumptions!$F$21</f>
        <v>100</v>
      </c>
      <c r="F19" s="25" t="n">
        <f aca="false">IF(C19=0,0,E19/C19)</f>
        <v>16.6666666666667</v>
      </c>
      <c r="G19" s="18" t="n">
        <v>4</v>
      </c>
      <c r="H19" s="24" t="n">
        <f aca="false">Assumptions!$D$35</f>
        <v>17</v>
      </c>
      <c r="I19" s="24" t="n">
        <f aca="false">Assumptions!$F$35</f>
        <v>60</v>
      </c>
      <c r="J19" s="18" t="n">
        <v>3</v>
      </c>
      <c r="K19" s="20" t="n">
        <f aca="false">C19*D19*G19</f>
        <v>840</v>
      </c>
      <c r="L19" s="20" t="n">
        <f aca="false">C19*H19*J19</f>
        <v>306</v>
      </c>
      <c r="M19" s="7" t="n">
        <f aca="false">(K19+L19)*Labor!$C$3</f>
        <v>17190</v>
      </c>
    </row>
    <row r="20" customFormat="false" ht="15" hidden="false" customHeight="false" outlineLevel="0" collapsed="false">
      <c r="A20" s="2" t="s">
        <v>88</v>
      </c>
      <c r="K20" s="21" t="n">
        <f aca="false">SUM(K6:K19)</f>
        <v>4708</v>
      </c>
      <c r="L20" s="21" t="n">
        <f aca="false">SUM(L6:L19)</f>
        <v>1456</v>
      </c>
      <c r="M20" s="13" t="n">
        <f aca="false">SUM(M6:M19)</f>
        <v>92460</v>
      </c>
    </row>
    <row r="23" customFormat="false" ht="15" hidden="false" customHeight="false" outlineLevel="0" collapsed="false">
      <c r="A23" s="4" t="s">
        <v>126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">
        <v>127</v>
      </c>
    </row>
    <row r="24" customFormat="false" ht="15" hidden="false" customHeight="false" outlineLevel="0" collapsed="false">
      <c r="A24" s="3" t="s">
        <v>128</v>
      </c>
      <c r="B24" s="3" t="s">
        <v>129</v>
      </c>
      <c r="M24" s="17" t="n">
        <v>70000</v>
      </c>
    </row>
    <row r="25" customFormat="false" ht="15" hidden="false" customHeight="false" outlineLevel="0" collapsed="false">
      <c r="A25" s="3" t="s">
        <v>130</v>
      </c>
      <c r="B25" s="3" t="s">
        <v>131</v>
      </c>
      <c r="M25" s="17" t="n">
        <v>50000</v>
      </c>
    </row>
    <row r="26" customFormat="false" ht="15" hidden="false" customHeight="false" outlineLevel="0" collapsed="false">
      <c r="A26" s="3" t="s">
        <v>132</v>
      </c>
      <c r="M26" s="17" t="n">
        <v>7000</v>
      </c>
    </row>
    <row r="27" customFormat="false" ht="15" hidden="false" customHeight="false" outlineLevel="0" collapsed="false">
      <c r="A27" s="3" t="s">
        <v>133</v>
      </c>
      <c r="M27" s="7" t="n">
        <f aca="false">SUM(M24:M26)*Assumptions!$B$49</f>
        <v>27940</v>
      </c>
    </row>
    <row r="28" customFormat="false" ht="15" hidden="false" customHeight="false" outlineLevel="0" collapsed="false">
      <c r="A28" s="2" t="s">
        <v>134</v>
      </c>
      <c r="M28" s="13" t="n">
        <f aca="false">SUM(M24:M27)</f>
        <v>154940</v>
      </c>
    </row>
    <row r="29" customFormat="false" ht="15" hidden="false" customHeight="false" outlineLevel="0" collapsed="false">
      <c r="A29" s="3" t="s">
        <v>135</v>
      </c>
      <c r="M29" s="7" t="n">
        <f aca="false">M20</f>
        <v>92460</v>
      </c>
    </row>
    <row r="30" customFormat="false" ht="15" hidden="false" customHeight="false" outlineLevel="0" collapsed="false">
      <c r="A30" s="3" t="s">
        <v>136</v>
      </c>
      <c r="M30" s="7" t="n">
        <f aca="false">M29*Assumptions!$B$48</f>
        <v>9246</v>
      </c>
    </row>
    <row r="31" customFormat="false" ht="15" hidden="false" customHeight="false" outlineLevel="0" collapsed="false">
      <c r="A31" s="2" t="s">
        <v>137</v>
      </c>
      <c r="M31" s="13" t="n">
        <f aca="false">M29*(1+Assumptions!$B$48)</f>
        <v>101706</v>
      </c>
    </row>
    <row r="32" customFormat="false" ht="15" hidden="false" customHeight="false" outlineLevel="0" collapsed="false">
      <c r="A32" s="2" t="s">
        <v>138</v>
      </c>
      <c r="M32" s="13" t="n">
        <f aca="false">Labor!$M$28+Labor!$M$31</f>
        <v>256646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66"/>
    <col collapsed="false" customWidth="true" hidden="false" outlineLevel="0" max="3" min="3" style="0" width="15"/>
    <col collapsed="false" customWidth="true" hidden="false" outlineLevel="0" max="4" min="4" style="0" width="17"/>
    <col collapsed="false" customWidth="true" hidden="false" outlineLevel="0" max="5" min="5" style="0" width="44"/>
  </cols>
  <sheetData>
    <row r="1" customFormat="false" ht="17.35" hidden="false" customHeight="false" outlineLevel="0" collapsed="false">
      <c r="A1" s="1" t="s">
        <v>139</v>
      </c>
    </row>
    <row r="2" customFormat="false" ht="15" hidden="false" customHeight="false" outlineLevel="0" collapsed="false">
      <c r="A2" s="3" t="s">
        <v>140</v>
      </c>
    </row>
    <row r="3" customFormat="false" ht="15" hidden="false" customHeight="false" outlineLevel="0" collapsed="false">
      <c r="A3" s="4" t="s">
        <v>141</v>
      </c>
      <c r="B3" s="5" t="s">
        <v>142</v>
      </c>
      <c r="C3" s="5" t="s">
        <v>18</v>
      </c>
      <c r="D3" s="5" t="s">
        <v>19</v>
      </c>
      <c r="E3" s="5" t="s">
        <v>143</v>
      </c>
    </row>
    <row r="4" customFormat="false" ht="15" hidden="false" customHeight="false" outlineLevel="0" collapsed="false">
      <c r="A4" s="3" t="s">
        <v>144</v>
      </c>
      <c r="B4" s="3" t="s">
        <v>145</v>
      </c>
      <c r="C4" s="6" t="n">
        <v>25000</v>
      </c>
      <c r="D4" s="17" t="n">
        <v>25000</v>
      </c>
      <c r="E4" s="3" t="s">
        <v>146</v>
      </c>
    </row>
    <row r="5" customFormat="false" ht="15" hidden="false" customHeight="false" outlineLevel="0" collapsed="false">
      <c r="A5" s="3" t="s">
        <v>147</v>
      </c>
      <c r="B5" s="3" t="s">
        <v>148</v>
      </c>
      <c r="C5" s="6" t="n">
        <v>150000</v>
      </c>
      <c r="D5" s="17" t="n">
        <v>150000</v>
      </c>
      <c r="E5" s="3" t="s">
        <v>149</v>
      </c>
    </row>
    <row r="6" customFormat="false" ht="15" hidden="false" customHeight="false" outlineLevel="0" collapsed="false">
      <c r="A6" s="3" t="s">
        <v>150</v>
      </c>
      <c r="B6" s="3" t="s">
        <v>151</v>
      </c>
      <c r="C6" s="6" t="n">
        <v>100000</v>
      </c>
      <c r="D6" s="17" t="n">
        <v>100000</v>
      </c>
      <c r="E6" s="3" t="s">
        <v>146</v>
      </c>
    </row>
    <row r="7" customFormat="false" ht="15" hidden="false" customHeight="false" outlineLevel="0" collapsed="false">
      <c r="A7" s="3" t="s">
        <v>150</v>
      </c>
      <c r="B7" s="3" t="s">
        <v>152</v>
      </c>
      <c r="C7" s="6" t="n">
        <v>100000</v>
      </c>
      <c r="D7" s="17" t="n">
        <v>100000</v>
      </c>
      <c r="E7" s="3" t="s">
        <v>146</v>
      </c>
    </row>
    <row r="8" customFormat="false" ht="15" hidden="false" customHeight="false" outlineLevel="0" collapsed="false">
      <c r="A8" s="3" t="s">
        <v>150</v>
      </c>
      <c r="B8" s="3" t="s">
        <v>153</v>
      </c>
      <c r="C8" s="6" t="n">
        <v>75000</v>
      </c>
      <c r="D8" s="17" t="n">
        <v>75000</v>
      </c>
      <c r="E8" s="3" t="s">
        <v>146</v>
      </c>
    </row>
    <row r="9" customFormat="false" ht="15" hidden="false" customHeight="false" outlineLevel="0" collapsed="false">
      <c r="A9" s="3" t="s">
        <v>154</v>
      </c>
      <c r="B9" s="3" t="s">
        <v>155</v>
      </c>
      <c r="C9" s="6" t="n">
        <v>175000</v>
      </c>
      <c r="D9" s="17" t="n">
        <v>175000</v>
      </c>
      <c r="E9" s="3" t="s">
        <v>156</v>
      </c>
    </row>
    <row r="10" customFormat="false" ht="15" hidden="false" customHeight="false" outlineLevel="0" collapsed="false">
      <c r="A10" s="3" t="s">
        <v>154</v>
      </c>
      <c r="B10" s="3" t="s">
        <v>157</v>
      </c>
      <c r="C10" s="6" t="n">
        <v>35000</v>
      </c>
      <c r="D10" s="17" t="n">
        <v>35000</v>
      </c>
      <c r="E10" s="3" t="s">
        <v>156</v>
      </c>
    </row>
    <row r="11" customFormat="false" ht="15" hidden="false" customHeight="false" outlineLevel="0" collapsed="false">
      <c r="A11" s="3" t="s">
        <v>154</v>
      </c>
      <c r="B11" s="3" t="s">
        <v>158</v>
      </c>
      <c r="C11" s="6" t="n">
        <v>15000</v>
      </c>
      <c r="D11" s="17" t="n">
        <v>15000</v>
      </c>
      <c r="E11" s="3" t="s">
        <v>146</v>
      </c>
    </row>
    <row r="12" customFormat="false" ht="15" hidden="false" customHeight="false" outlineLevel="0" collapsed="false">
      <c r="A12" s="3" t="s">
        <v>159</v>
      </c>
      <c r="B12" s="3" t="s">
        <v>160</v>
      </c>
      <c r="C12" s="6" t="n">
        <v>75000</v>
      </c>
      <c r="D12" s="17" t="n">
        <v>75000</v>
      </c>
      <c r="E12" s="3" t="s">
        <v>161</v>
      </c>
    </row>
    <row r="13" customFormat="false" ht="15" hidden="false" customHeight="false" outlineLevel="0" collapsed="false">
      <c r="A13" s="3" t="s">
        <v>162</v>
      </c>
      <c r="B13" s="3" t="s">
        <v>163</v>
      </c>
      <c r="C13" s="6" t="n">
        <v>20000</v>
      </c>
      <c r="D13" s="17" t="n">
        <v>20000</v>
      </c>
      <c r="E13" s="3" t="s">
        <v>146</v>
      </c>
    </row>
    <row r="14" customFormat="false" ht="15" hidden="false" customHeight="false" outlineLevel="0" collapsed="false">
      <c r="A14" s="3" t="s">
        <v>162</v>
      </c>
      <c r="B14" s="3" t="s">
        <v>164</v>
      </c>
      <c r="C14" s="6" t="n">
        <v>10000</v>
      </c>
      <c r="D14" s="17" t="n">
        <v>10000</v>
      </c>
      <c r="E14" s="3" t="s">
        <v>146</v>
      </c>
    </row>
    <row r="15" customFormat="false" ht="15" hidden="false" customHeight="false" outlineLevel="0" collapsed="false">
      <c r="A15" s="3" t="s">
        <v>165</v>
      </c>
      <c r="B15" s="3" t="s">
        <v>166</v>
      </c>
      <c r="C15" s="6" t="n">
        <v>10000</v>
      </c>
      <c r="D15" s="17" t="n">
        <v>10000</v>
      </c>
      <c r="E15" s="3" t="s">
        <v>146</v>
      </c>
    </row>
    <row r="16" customFormat="false" ht="15" hidden="false" customHeight="false" outlineLevel="0" collapsed="false">
      <c r="A16" s="3" t="s">
        <v>167</v>
      </c>
      <c r="B16" s="3" t="s">
        <v>168</v>
      </c>
      <c r="C16" s="6" t="n">
        <v>25000</v>
      </c>
      <c r="D16" s="17" t="n">
        <v>25000</v>
      </c>
      <c r="E16" s="3" t="s">
        <v>146</v>
      </c>
    </row>
    <row r="17" customFormat="false" ht="15" hidden="false" customHeight="false" outlineLevel="0" collapsed="false">
      <c r="B17" s="2" t="s">
        <v>169</v>
      </c>
      <c r="C17" s="13" t="n">
        <f aca="false">SUM(C4:C16)</f>
        <v>815000</v>
      </c>
      <c r="D17" s="13" t="n">
        <f aca="false">SUM(D4:D16)</f>
        <v>815000</v>
      </c>
    </row>
    <row r="18" customFormat="false" ht="15" hidden="false" customHeight="false" outlineLevel="0" collapsed="false">
      <c r="B18" s="3" t="s">
        <v>170</v>
      </c>
      <c r="C18" s="7" t="n">
        <f aca="false">C17*Assumptions!$B$47</f>
        <v>81500</v>
      </c>
      <c r="D18" s="7" t="n">
        <f aca="false">D17*Assumptions!$B$47</f>
        <v>81500</v>
      </c>
    </row>
    <row r="19" customFormat="false" ht="15" hidden="false" customHeight="false" outlineLevel="0" collapsed="false">
      <c r="B19" s="2" t="s">
        <v>171</v>
      </c>
      <c r="C19" s="13" t="n">
        <f aca="false">C17+C18</f>
        <v>896500</v>
      </c>
      <c r="D19" s="13" t="n">
        <f aca="false">D17+D18</f>
        <v>896500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2026-10-13T21:29:01Z</dcterms:created>
  <dc:creator>openpyxl</dc:creator>
  <dc:description/>
  <dc:language>en-US</dc:language>
  <cp:lastModifiedBy/>
  <dcterms:modified xsi:type="dcterms:W3CDTF">2026-10-13T21:29:01Z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